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 activeTab="1"/>
  </bookViews>
  <sheets>
    <sheet name="Показатели" sheetId="1" r:id="rId1"/>
    <sheet name="Прокси-показатели" sheetId="2" r:id="rId2"/>
    <sheet name="Помесячный план" sheetId="4" state="hidden" r:id="rId3"/>
    <sheet name="Финансирование" sheetId="3" r:id="rId4"/>
    <sheet name="Разбивка 2025" sheetId="6" state="hidden" r:id="rId5"/>
  </sheets>
  <definedNames>
    <definedName name="sub_1300" localSheetId="2">'Помесячный план'!$A$6</definedName>
    <definedName name="_xlnm.Print_Area" localSheetId="0">Показатели!$A$1:$M$17</definedName>
    <definedName name="_xlnm.Print_Area" localSheetId="1">'Прокси-показатели'!$A$1:$H$17</definedName>
  </definedNames>
  <calcPr calcId="145621"/>
</workbook>
</file>

<file path=xl/calcChain.xml><?xml version="1.0" encoding="utf-8"?>
<calcChain xmlns="http://schemas.openxmlformats.org/spreadsheetml/2006/main">
  <c r="G16" i="2" l="1"/>
  <c r="F16" i="2"/>
  <c r="G13" i="2" l="1"/>
  <c r="F13" i="2"/>
  <c r="G15" i="2" l="1"/>
  <c r="F15" i="2"/>
  <c r="F14" i="3" l="1"/>
  <c r="F13" i="3"/>
  <c r="F12" i="3"/>
  <c r="F11" i="3"/>
  <c r="F10" i="3"/>
  <c r="F9" i="3"/>
  <c r="F8" i="3"/>
  <c r="F7" i="3"/>
  <c r="F6" i="3"/>
  <c r="F29" i="3"/>
  <c r="F26" i="3"/>
  <c r="F25" i="3"/>
  <c r="F24" i="3"/>
  <c r="F23" i="3"/>
  <c r="F21" i="3"/>
  <c r="F19" i="3"/>
  <c r="D10" i="3"/>
  <c r="D9" i="3"/>
  <c r="D8" i="3"/>
  <c r="D7" i="3"/>
  <c r="D6" i="3"/>
  <c r="E25" i="3"/>
  <c r="C21" i="3"/>
  <c r="C16" i="3"/>
  <c r="C11" i="3"/>
  <c r="C7" i="3"/>
  <c r="C10" i="3"/>
  <c r="C9" i="3"/>
  <c r="C8" i="3"/>
  <c r="C6" i="3" s="1"/>
  <c r="B10" i="3"/>
  <c r="B9" i="3"/>
  <c r="B8" i="3"/>
  <c r="B7" i="3"/>
  <c r="B6" i="3" s="1"/>
  <c r="B11" i="3"/>
  <c r="B16" i="3"/>
  <c r="B21" i="3"/>
  <c r="E30" i="3"/>
  <c r="E29" i="3"/>
  <c r="E28" i="3"/>
  <c r="E27" i="3"/>
  <c r="D26" i="3"/>
  <c r="E24" i="3"/>
  <c r="E23" i="3"/>
  <c r="E22" i="3"/>
  <c r="D21" i="3"/>
  <c r="E20" i="3"/>
  <c r="E19" i="3"/>
  <c r="E18" i="3"/>
  <c r="E17" i="3"/>
  <c r="D16" i="3"/>
  <c r="E26" i="3" l="1"/>
  <c r="E16" i="3"/>
  <c r="E21" i="3"/>
  <c r="F16" i="3"/>
  <c r="L12" i="1"/>
  <c r="L13" i="1"/>
  <c r="L11" i="1"/>
  <c r="K12" i="1"/>
  <c r="K13" i="1"/>
  <c r="K11" i="1"/>
  <c r="L14" i="1" l="1"/>
  <c r="S18" i="4"/>
  <c r="R18" i="4"/>
  <c r="S17" i="4"/>
  <c r="R17" i="4"/>
  <c r="S16" i="4"/>
  <c r="R16" i="4"/>
  <c r="S15" i="4"/>
  <c r="R15" i="4"/>
  <c r="S14" i="4"/>
  <c r="R14" i="4"/>
  <c r="P18" i="4"/>
  <c r="P16" i="4"/>
  <c r="P14" i="4"/>
  <c r="M18" i="4"/>
  <c r="M17" i="4"/>
  <c r="P17" i="4" s="1"/>
  <c r="M16" i="4"/>
  <c r="M15" i="4"/>
  <c r="P15" i="4" s="1"/>
  <c r="M14" i="4"/>
  <c r="J18" i="4"/>
  <c r="J17" i="4"/>
  <c r="J16" i="4"/>
  <c r="J15" i="4"/>
  <c r="J14" i="4"/>
  <c r="L10" i="6"/>
  <c r="M10" i="6" s="1"/>
  <c r="K10" i="6"/>
  <c r="I10" i="6"/>
  <c r="H10" i="6"/>
  <c r="F10" i="6"/>
  <c r="G10" i="6" s="1"/>
  <c r="E10" i="6"/>
  <c r="C10" i="6"/>
  <c r="B10" i="6"/>
  <c r="N9" i="6"/>
  <c r="M9" i="6"/>
  <c r="J9" i="6"/>
  <c r="G9" i="6"/>
  <c r="D9" i="6"/>
  <c r="N8" i="6"/>
  <c r="M8" i="6"/>
  <c r="J8" i="6"/>
  <c r="G8" i="6"/>
  <c r="D8" i="6"/>
  <c r="N7" i="6"/>
  <c r="M7" i="6"/>
  <c r="J7" i="6"/>
  <c r="G7" i="6"/>
  <c r="D7" i="6"/>
  <c r="N6" i="6"/>
  <c r="M6" i="6"/>
  <c r="J6" i="6"/>
  <c r="G6" i="6"/>
  <c r="D6" i="6"/>
  <c r="N5" i="6"/>
  <c r="M5" i="6"/>
  <c r="J5" i="6"/>
  <c r="G5" i="6"/>
  <c r="D5" i="6"/>
  <c r="N10" i="6" l="1"/>
  <c r="D10" i="6"/>
  <c r="J10" i="6"/>
  <c r="S19" i="4" l="1"/>
  <c r="S13" i="4"/>
  <c r="R19" i="4"/>
  <c r="R13" i="4"/>
  <c r="G14" i="2"/>
  <c r="F14" i="2"/>
  <c r="F11" i="2"/>
  <c r="F10" i="2"/>
  <c r="F9" i="2"/>
  <c r="G11" i="2"/>
  <c r="G10" i="2"/>
  <c r="G9" i="2"/>
  <c r="G8" i="2"/>
  <c r="F8" i="2"/>
  <c r="E12" i="3" l="1"/>
  <c r="E13" i="3"/>
  <c r="E14" i="3"/>
  <c r="E15" i="3"/>
  <c r="D11" i="3"/>
  <c r="E7" i="3"/>
  <c r="E8" i="3"/>
  <c r="E9" i="3"/>
  <c r="E10" i="3"/>
  <c r="E11" i="3" l="1"/>
  <c r="E6" i="3"/>
</calcChain>
</file>

<file path=xl/sharedStrings.xml><?xml version="1.0" encoding="utf-8"?>
<sst xmlns="http://schemas.openxmlformats.org/spreadsheetml/2006/main" count="232" uniqueCount="159">
  <si>
    <t>1. Сведения о достижении показателей муниципальной программы</t>
  </si>
  <si>
    <t>№</t>
  </si>
  <si>
    <t>Наименование показателя</t>
  </si>
  <si>
    <t>Уровень показателя</t>
  </si>
  <si>
    <t>Отклонение</t>
  </si>
  <si>
    <t>Абсолютное значение*</t>
  </si>
  <si>
    <t>Относительное значение,%*</t>
  </si>
  <si>
    <t>1.</t>
  </si>
  <si>
    <t>2.</t>
  </si>
  <si>
    <t>Степень выполнения показателей**</t>
  </si>
  <si>
    <t>Единица измерения (по ОКЕИ)</t>
  </si>
  <si>
    <t xml:space="preserve">Базовое значение показателя на начало реализации муниципальной программы </t>
  </si>
  <si>
    <t>Фактическое значение за предыдущие отчетные периоды</t>
  </si>
  <si>
    <t>Плановое значение на конец текущего года</t>
  </si>
  <si>
    <t>Фактическое значение на конец отчетного периода</t>
  </si>
  <si>
    <t>Обоснование отклонения фактического значения показателя  от планового</t>
  </si>
  <si>
    <t>1.1.</t>
  </si>
  <si>
    <t>1.2.</t>
  </si>
  <si>
    <t>Обоснование отклонения фактического значения показателя от планового</t>
  </si>
  <si>
    <t>Наименование муниципальной программы, структурного элемента и источника финансового обеспечения</t>
  </si>
  <si>
    <t>Исполнение, тыс. рублей</t>
  </si>
  <si>
    <t>Относительное значение, % (гр.4/гр.3*100%)</t>
  </si>
  <si>
    <t>Комментарий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</si>
  <si>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</si>
  <si>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</si>
  <si>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</si>
  <si>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</si>
  <si>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Объем финансового обеспечения, 
тыс. рублей</t>
  </si>
  <si>
    <t>Абсолютное значение 
(гр.4- гр.3)</t>
  </si>
  <si>
    <t>Фактическое значение за отчетный период</t>
  </si>
  <si>
    <t>Утверждено в бюджете</t>
  </si>
  <si>
    <t>Утверждено по программе (план по программе)</t>
  </si>
  <si>
    <t>(ответственный исполнитель)</t>
  </si>
  <si>
    <t>(ФИО руководителя)</t>
  </si>
  <si>
    <t>(подпись)</t>
  </si>
  <si>
    <t>/</t>
  </si>
  <si>
    <t>(соисполнитель 1)</t>
  </si>
  <si>
    <t>(соисполнитель 2)</t>
  </si>
  <si>
    <t>(ФИО исполнителя, ответственного за составление формы)</t>
  </si>
  <si>
    <t>(телефон)</t>
  </si>
  <si>
    <t>Отчет о ходе реализации муниципальной программы города Югорска</t>
  </si>
  <si>
    <t>«Культурное пространство»</t>
  </si>
  <si>
    <t>Цель: «Укрепление единого культурного пространства, создание комфортных условий и равных возможностей для самореализации и раскрытия таланта, креатива каждого жителя автономного округа, доступа населения к культурным ценностям»</t>
  </si>
  <si>
    <t>Число посещений культурных мероприятий</t>
  </si>
  <si>
    <t>ГП ХМАО - Югры</t>
  </si>
  <si>
    <t>Тыс. единиц</t>
  </si>
  <si>
    <t>2024 год</t>
  </si>
  <si>
    <t>2023 год</t>
  </si>
  <si>
    <t>2022 год</t>
  </si>
  <si>
    <t>Уровень удовлетворенности населения услугами в сфере культуры</t>
  </si>
  <si>
    <t>Процент</t>
  </si>
  <si>
    <t>Доля зданий учреждений культуры, находящихся в удовлетворительном состоянии, в общем количестве зданий данных учреждений</t>
  </si>
  <si>
    <t>3.</t>
  </si>
  <si>
    <t>Количество предметов музейного фонда</t>
  </si>
  <si>
    <t>Единиц</t>
  </si>
  <si>
    <t>Количество библиотечного фонда на 1000 жителей</t>
  </si>
  <si>
    <t>Количество проведенных мероприятий</t>
  </si>
  <si>
    <t>Количество детей в возрасте от 5 до 18 лет, охваченных дополнительным образованием</t>
  </si>
  <si>
    <t>Человек</t>
  </si>
  <si>
    <t>Показатель «Уровень удовлетворенности населения услугами в сфере культуры», процент</t>
  </si>
  <si>
    <t>1.3.</t>
  </si>
  <si>
    <t>1.4.</t>
  </si>
  <si>
    <t>1 квартал</t>
  </si>
  <si>
    <t>2 квартал</t>
  </si>
  <si>
    <t>3 квартал</t>
  </si>
  <si>
    <t>4 квартал</t>
  </si>
  <si>
    <t>ПЛАН</t>
  </si>
  <si>
    <t>ПЛАН в соответствии с муниципальной программой</t>
  </si>
  <si>
    <t>Обоснование пишем только в случае отклонения от планового значения, утвержденного муниципальной программой более чем на 5% !!</t>
  </si>
  <si>
    <t>по состоянию на ________</t>
  </si>
  <si>
    <t>На конец 2025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</si>
  <si>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</si>
  <si>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</si>
  <si>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</si>
  <si>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</si>
  <si>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</si>
  <si>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</si>
  <si>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</si>
  <si>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</si>
  <si>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</si>
  <si>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</si>
  <si>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</si>
  <si>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Цель муниципальной программы «Укрепление единого культурного пространства, создание комфортных условий и равных возможностей для самореализации и раскрытия таланта, креатива каждого жителя автономного округа, доступа населения к культурным ценностям, цифровым ресурсам в сфере культуры»</t>
  </si>
  <si>
    <t>-</t>
  </si>
  <si>
    <t>№ п/п</t>
  </si>
  <si>
    <t>Показатели 2025</t>
  </si>
  <si>
    <t>Наименование учреждения</t>
  </si>
  <si>
    <t>2025 год</t>
  </si>
  <si>
    <t>Югра-презент</t>
  </si>
  <si>
    <t>Норд</t>
  </si>
  <si>
    <t>Библиотека</t>
  </si>
  <si>
    <t>Музей</t>
  </si>
  <si>
    <t>ДШИ</t>
  </si>
  <si>
    <t>ИТОГО</t>
  </si>
  <si>
    <t>Число посещений культурных мероприятий, из них</t>
  </si>
  <si>
    <t>1.1.1.</t>
  </si>
  <si>
    <t>1.1.2.</t>
  </si>
  <si>
    <t>1.1.3.</t>
  </si>
  <si>
    <t>1.1.4.</t>
  </si>
  <si>
    <t>МАУ "ЦК "Югра-презент"</t>
  </si>
  <si>
    <t>МБУ "ЦБС г.Югорска"</t>
  </si>
  <si>
    <t>МБУ ДО "ДШИ города Югорска"</t>
  </si>
  <si>
    <t>МБУ "Музей истории и этнографии"</t>
  </si>
  <si>
    <t>1.1.5.</t>
  </si>
  <si>
    <t>Плановые значения по кварталам/месяцам (нарастающим итогом)</t>
  </si>
  <si>
    <t>Приложение 2</t>
  </si>
  <si>
    <t>Помесячный план достижения показателей муниципальной программы в 2025 году</t>
  </si>
  <si>
    <t>Отчет о ходе реализации муниципальной программы города Югорска "Культурное пространство"</t>
  </si>
  <si>
    <t>*- Уровень достижения целевого показателя муниципальной программы рассчитывается: 
- для прямых показателей (положительной динамикой является увеличение значения показателя) - как отношение достигнутого значения показателя в отчетном году к плановому значению (в процентах); 
- для обратных показателей (положительной динамикой является снижение значения показателя) – как отношение планового значения к достигнутому значению показателя в отчетном году (в процентах).
Число десятичных знаков – 2. 
** Степень выполнения целевых показателей муниципальной программы рассчитывается как среднеарифметическое значение уровня достижения всех целевых показателей, утвержденных муниципальной программой.</t>
  </si>
  <si>
    <t>1.1. Сведения о достижении прокси-показателей муниципальной программы города Югорска "Культурное пространство"</t>
  </si>
  <si>
    <t>Показатель «Число посещений культурных мероприятий», тыс. единиц</t>
  </si>
  <si>
    <t>2.1.</t>
  </si>
  <si>
    <t>2.2.</t>
  </si>
  <si>
    <t>2.3.</t>
  </si>
  <si>
    <t>2.4.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</si>
  <si>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PT Astra Serif"/>
        <family val="1"/>
        <charset val="204"/>
      </rPr>
      <t>Сведения об исполнении бюджетных ассигнований, предусмотренных на финансовое обеспечение реализации муниципальной программы города Югорска "Культурное пространство"</t>
    </r>
  </si>
  <si>
    <t>Муниципальная программа 
«Культурное пространство» (всего), в том числе:</t>
  </si>
  <si>
    <t>1.    Региональный проект «Сохранение культурного и исторического наследия» (всего), в том числе:</t>
  </si>
  <si>
    <t>1.1.    Федеральный бюджет</t>
  </si>
  <si>
    <t xml:space="preserve">1.2.    Бюджет автономного округа </t>
  </si>
  <si>
    <t xml:space="preserve">1.3.    Местный бюджет </t>
  </si>
  <si>
    <t>1.4.    Иные источники финансирования</t>
  </si>
  <si>
    <t>2.    Муниципальный проект «Музейно-туристический комплекс «Ворота в Югру» (всего), в том числе:</t>
  </si>
  <si>
    <t>2.1.    Федеральный бюджет</t>
  </si>
  <si>
    <t xml:space="preserve">2.2.    Бюджет автономного округа </t>
  </si>
  <si>
    <t xml:space="preserve">2.3.    Местный бюджет </t>
  </si>
  <si>
    <t>2.4.    Иные источники финансирования</t>
  </si>
  <si>
    <t>3.    Комплекс процессных мероприятий «Обеспечение деятельности подведомственных учреждений культуры» (всего), в том числе:</t>
  </si>
  <si>
    <t>3.1.    Федеральный бюджет</t>
  </si>
  <si>
    <t xml:space="preserve">3.2.    Бюджет автономного округа </t>
  </si>
  <si>
    <t xml:space="preserve">3.3.    Местный бюджет </t>
  </si>
  <si>
    <t>3.4.    Иные источники финансирования</t>
  </si>
  <si>
    <t>4.    Комплекс процессных мероприятий «Обеспечение деятельности Управления культуры администрации города Югорска» (всего), в том числе:</t>
  </si>
  <si>
    <t>4.1.    Федеральный бюджет</t>
  </si>
  <si>
    <t xml:space="preserve">4.2.    Бюджет автономного округа </t>
  </si>
  <si>
    <t xml:space="preserve">4.3.    Местный бюджет </t>
  </si>
  <si>
    <t>4.4.    Иные источники финансирования</t>
  </si>
  <si>
    <t>Абсолютное значение</t>
  </si>
  <si>
    <t>Относительное значение,%</t>
  </si>
  <si>
    <t>Показатель исполнен.</t>
  </si>
  <si>
    <t>Плановое значение на конец текущего года*</t>
  </si>
  <si>
    <t xml:space="preserve">Предусмотрены средства на обеспечение деятельности Управления культуры администрации города Югорска. 
Освоение средств запланировано в течение 2025 года.  </t>
  </si>
  <si>
    <t xml:space="preserve">Предусмотрены средства на разработку дизайн проекта территории. 
Освоение средств запланировано в течение 2025 года.  </t>
  </si>
  <si>
    <t>Управление культуры администрации города Югорска</t>
  </si>
  <si>
    <t>Чудинова Э.М.</t>
  </si>
  <si>
    <t>/   5-00-26 (вн. 201)</t>
  </si>
  <si>
    <t>Департамент жилищно-коммунального и строительного комплекса администрации города Югорска</t>
  </si>
  <si>
    <t>/                 Ефимов Р.А.</t>
  </si>
  <si>
    <t xml:space="preserve"> </t>
  </si>
  <si>
    <t>Управление бухгалтерского учёта и отчетности администрации города Югорска</t>
  </si>
  <si>
    <t>/             Ермакова В.Н.</t>
  </si>
  <si>
    <t xml:space="preserve">Предусмотрены средства на государственную поддержку отрасли культуры (комплектование книжных фондов библиотек муниципальных образований) и развитие сферы культуры (модернизация муниципальных общедоступных библиотек). Запланированы расходы на обеспечение деятельности МБУ "Централизованная библиотечная система г. Югорска", в том числе расходы на:
- пополнение библиотечного фонда;
- предоставление доступа к базе данных справочно-поисковой системы "Литрес";
- перевод  в цифровой формат документов библиотечного фонда;
- техническое обслуживание библиотечно-информационной системы "Ирбис";
- предоставление доступа к сети Интернет. 
Исполнение за 1 квартал 2025 года составило 19,4 тыс. рублей. 
Освоение средств запланировано в течение 2025 года.  </t>
  </si>
  <si>
    <t xml:space="preserve">Предусмотрены средства на обеспечение деятельности подведомственных учреждений МБУ ДО "Детская школа искусств", МАУ "Центр культуры "Югра-презент", МБУ "Централизованная библиотечная система г.Югорска", МБУ "Музей истории и этнографии" в размере 377 439,5 тыс. рублей. Фактические расходы составили 70 095,1 тыс. рублей. 
На организацию и проведение культурно-досуговых, информационно - образовательных (просветительских), массовых мероприятий предусмотрены средства в размере 6 500,0 тыс. рублей. Исполнение за 1 квартал составило 644,0 тыс. рублей.
Предусмотрены средства на развитие материально-технической базы МАУ "Центр культуры "Югра-презент" (приобретение мебели для гостиного зала, ул. Спортивная, д. 6) в размере 500,0 тыс. рублей. Исполнение запланировано на 2 квартал 2025 года.
Запланированы расходы на устранение предписаний надзорных органов (огнезащитная пропитка деревянных и железных конструкций сцены МАУ «Центр культуры «Югра-презент») в размере 500,0 тыс. рублей. Исполнение запланировано на 3 квартал 2025 года.
Средства на выполнение текущего ремонта кровли входной группы и холла дискотечного зала МАУ «Центр культуры «Югра-презент» (ул. Спортивная, д. 6) предусмотрены в размере 1 000,0 тыс. рублей. Исполнение запланировано до конца 2025 года.
Предусмотрены средства в размере 50,0 тыс. рублей на организацию и проведение обучающих семинаров для специалистов муниципальных учреждений культуры. Исполнение запланировано до конца 2025 года.
Расходы в сфере доступной среды (приобретение систем субтитрирования и тифлокомментирования МАУ "Центр культуры "Югра-презент") запланированы в размере 400,0 тыс. рублей. Исполнение запланировано на 2 квартал 2025 года.
Средства на реализацию наказов избирателей депутатам Думы Ханты-Мансийского автономного округа - Югры предусмотрены в размере 870,0 тыс. рублей, из них:
- МАУ "Центр культуры "Югра-презент" расходы на услуги приглашенного спикера в рамках III форума "Женское движение "Единой России" в г.Югорске на сумму 50,0 тыс. рублей, приобретение мебели для оборудования конференц-зала на сумму 370,0 тыс. рублей;
- МБУ "Централизованная библиотечная система г.Югорска" расходы на издание книги "Достучаться до правды" на сумму 150,0 тыс. рублей, пополнение библиотечного фонда на сумму 300,0 тыс. рублей.
Освоение средств запланировано в течение 2025 года. </t>
  </si>
  <si>
    <t>/              Семисынова Л.А.</t>
  </si>
  <si>
    <r>
      <t>Показатель перевыполнен в связи с открытием в МБУ ДО "Детская школа искусств города Югорска" театральной студии "Феникс</t>
    </r>
    <r>
      <rPr>
        <b/>
        <sz val="13"/>
        <color rgb="FF000000"/>
        <rFont val="PT Astra Serif"/>
        <family val="1"/>
        <charset val="204"/>
      </rPr>
      <t>".</t>
    </r>
  </si>
  <si>
    <t>Значение показателя рассчитывается по итогам 2025 года.</t>
  </si>
  <si>
    <t>по состоянию на 01.07.2025</t>
  </si>
  <si>
    <t>* плановое значение, установленное на 2 квартал 2025 года</t>
  </si>
  <si>
    <t>Ю-П - 91,1
ЦБС - 91
Музей - 91
ДШИ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</si>
</sst>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_₽"/>
    <numFmt numFmtId="165" formatCode="0.000"/>
    <numFmt numFmtId="166" formatCode="#,##0.0\ _₽"/>
  </numFmts>
  <fonts count="19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  <font>
      <i/>
      <sz val="13"/>
      <color rgb="FF000000"/>
      <name val="PT Astra Serif"/>
      <family val="1"/>
      <charset val="204"/>
    </font>
    <font>
      <sz val="7"/>
      <color theme="1"/>
      <name val="Times New Roman"/>
      <family val="1"/>
      <charset val="204"/>
    </font>
    <font>
      <sz val="13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FF0000"/>
      <name val="PT Astra Serif"/>
      <family val="1"/>
      <charset val="204"/>
    </font>
    <font>
      <sz val="12"/>
      <color rgb="FFFF0000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sz val="14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3"/>
      <color rgb="FF000000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2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3" fillId="0" borderId="0" xfId="0" applyFont="1"/>
    <xf numFmtId="0" fontId="13" fillId="0" borderId="0" xfId="1" applyFont="1"/>
    <xf numFmtId="164" fontId="13" fillId="0" borderId="1" xfId="1" applyNumberFormat="1" applyFont="1" applyBorder="1" applyAlignment="1">
      <alignment horizontal="center"/>
    </xf>
    <xf numFmtId="164" fontId="13" fillId="0" borderId="0" xfId="1" applyNumberFormat="1" applyFont="1"/>
    <xf numFmtId="164" fontId="14" fillId="0" borderId="0" xfId="1" applyNumberFormat="1" applyFont="1" applyFill="1"/>
    <xf numFmtId="0" fontId="17" fillId="3" borderId="1" xfId="1" applyFont="1" applyFill="1" applyBorder="1" applyAlignment="1">
      <alignment horizontal="center" vertical="center"/>
    </xf>
    <xf numFmtId="0" fontId="13" fillId="4" borderId="1" xfId="1" applyFont="1" applyFill="1" applyBorder="1"/>
    <xf numFmtId="0" fontId="13" fillId="0" borderId="1" xfId="1" applyFont="1" applyBorder="1" applyAlignment="1">
      <alignment horizontal="center"/>
    </xf>
    <xf numFmtId="0" fontId="17" fillId="5" borderId="1" xfId="1" applyFont="1" applyFill="1" applyBorder="1"/>
    <xf numFmtId="164" fontId="17" fillId="5" borderId="1" xfId="1" applyNumberFormat="1" applyFont="1" applyFill="1" applyBorder="1" applyAlignment="1">
      <alignment horizontal="center"/>
    </xf>
    <xf numFmtId="0" fontId="17" fillId="5" borderId="1" xfId="1" applyFont="1" applyFill="1" applyBorder="1" applyAlignment="1">
      <alignment horizontal="center"/>
    </xf>
    <xf numFmtId="0" fontId="16" fillId="2" borderId="2" xfId="0" applyFont="1" applyFill="1" applyBorder="1"/>
    <xf numFmtId="165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3" fillId="0" borderId="0" xfId="0" applyFont="1" applyBorder="1"/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Border="1"/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4" xfId="0" applyFont="1" applyBorder="1" applyAlignment="1"/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/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1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17" fillId="3" borderId="1" xfId="1" applyFont="1" applyFill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3" borderId="1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="80" zoomScaleNormal="70" zoomScaleSheetLayoutView="80" workbookViewId="0">
      <selection activeCell="J11" sqref="J11:J13"/>
    </sheetView>
  </sheetViews>
  <sheetFormatPr defaultRowHeight="15" x14ac:dyDescent="0.25"/>
  <cols>
    <col min="2" max="2" width="21.85546875" customWidth="1"/>
    <col min="3" max="3" width="15.42578125" customWidth="1"/>
    <col min="4" max="4" width="13.140625" customWidth="1"/>
    <col min="5" max="5" width="20.28515625" customWidth="1"/>
    <col min="6" max="8" width="12.28515625" customWidth="1"/>
    <col min="9" max="10" width="17.85546875" customWidth="1"/>
    <col min="11" max="12" width="16.7109375" customWidth="1"/>
    <col min="13" max="13" width="23.7109375" customWidth="1"/>
    <col min="14" max="14" width="18.7109375" customWidth="1"/>
  </cols>
  <sheetData>
    <row r="1" spans="1:14" ht="18.75" x14ac:dyDescent="0.25">
      <c r="A1" s="89" t="s">
        <v>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4" ht="18.75" x14ac:dyDescent="0.25">
      <c r="A2" s="89" t="s">
        <v>41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4" ht="18.75" x14ac:dyDescent="0.25">
      <c r="A3" s="89" t="s">
        <v>156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4" ht="18.75" x14ac:dyDescent="0.25">
      <c r="A4" s="1"/>
    </row>
    <row r="5" spans="1:14" ht="18.75" x14ac:dyDescent="0.25">
      <c r="A5" s="89" t="s">
        <v>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7" spans="1:14" s="2" customFormat="1" ht="84" customHeight="1" x14ac:dyDescent="0.25">
      <c r="A7" s="86" t="s">
        <v>1</v>
      </c>
      <c r="B7" s="86" t="s">
        <v>2</v>
      </c>
      <c r="C7" s="86" t="s">
        <v>3</v>
      </c>
      <c r="D7" s="86" t="s">
        <v>10</v>
      </c>
      <c r="E7" s="86" t="s">
        <v>11</v>
      </c>
      <c r="F7" s="90" t="s">
        <v>12</v>
      </c>
      <c r="G7" s="90"/>
      <c r="H7" s="90"/>
      <c r="I7" s="86" t="s">
        <v>13</v>
      </c>
      <c r="J7" s="86" t="s">
        <v>14</v>
      </c>
      <c r="K7" s="90" t="s">
        <v>4</v>
      </c>
      <c r="L7" s="90"/>
      <c r="M7" s="86" t="s">
        <v>15</v>
      </c>
    </row>
    <row r="8" spans="1:14" ht="37.5" customHeight="1" x14ac:dyDescent="0.25">
      <c r="A8" s="87"/>
      <c r="B8" s="87"/>
      <c r="C8" s="87"/>
      <c r="D8" s="87"/>
      <c r="E8" s="87"/>
      <c r="F8" s="4" t="s">
        <v>48</v>
      </c>
      <c r="G8" s="4" t="s">
        <v>47</v>
      </c>
      <c r="H8" s="4" t="s">
        <v>46</v>
      </c>
      <c r="I8" s="87"/>
      <c r="J8" s="87"/>
      <c r="K8" s="4" t="s">
        <v>5</v>
      </c>
      <c r="L8" s="4" t="s">
        <v>6</v>
      </c>
      <c r="M8" s="87"/>
    </row>
    <row r="9" spans="1:14" ht="16.5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</row>
    <row r="10" spans="1:14" ht="35.450000000000003" customHeight="1" x14ac:dyDescent="0.25">
      <c r="A10" s="88" t="s">
        <v>42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4" ht="64.900000000000006" customHeight="1" x14ac:dyDescent="0.25">
      <c r="A11" s="21" t="s">
        <v>7</v>
      </c>
      <c r="B11" s="57" t="s">
        <v>43</v>
      </c>
      <c r="C11" s="3" t="s">
        <v>44</v>
      </c>
      <c r="D11" s="3" t="s">
        <v>45</v>
      </c>
      <c r="E11" s="3">
        <v>530</v>
      </c>
      <c r="F11" s="3">
        <v>504</v>
      </c>
      <c r="G11" s="3">
        <v>530</v>
      </c>
      <c r="H11" s="3">
        <v>613</v>
      </c>
      <c r="I11" s="3">
        <v>781</v>
      </c>
      <c r="J11" s="122">
        <v>375.8</v>
      </c>
      <c r="K11" s="3">
        <f>J11-I11</f>
        <v>-405.2</v>
      </c>
      <c r="L11" s="56">
        <f>J11/I11*100</f>
        <v>48.117797695262489</v>
      </c>
      <c r="M11" s="57" t="s">
        <v>155</v>
      </c>
    </row>
    <row r="12" spans="1:14" ht="82.5" x14ac:dyDescent="0.25">
      <c r="A12" s="21" t="s">
        <v>8</v>
      </c>
      <c r="B12" s="57" t="s">
        <v>49</v>
      </c>
      <c r="C12" s="3" t="s">
        <v>44</v>
      </c>
      <c r="D12" s="3" t="s">
        <v>50</v>
      </c>
      <c r="E12" s="3">
        <v>84.7</v>
      </c>
      <c r="F12" s="55">
        <v>85.3</v>
      </c>
      <c r="G12" s="55">
        <v>84.7</v>
      </c>
      <c r="H12" s="55">
        <v>88</v>
      </c>
      <c r="I12" s="55">
        <v>85.3</v>
      </c>
      <c r="J12" s="122">
        <v>88.8</v>
      </c>
      <c r="K12" s="21">
        <f t="shared" ref="K12:K13" si="0">J12-I12</f>
        <v>3.5</v>
      </c>
      <c r="L12" s="56">
        <f t="shared" ref="L12:L13" si="1">J12/I12*100</f>
        <v>104.1031652989449</v>
      </c>
      <c r="M12" s="57" t="s">
        <v>155</v>
      </c>
      <c r="N12" s="83" t="s">
        <v>158</v>
      </c>
    </row>
    <row r="13" spans="1:14" ht="148.5" x14ac:dyDescent="0.25">
      <c r="A13" s="3" t="s">
        <v>52</v>
      </c>
      <c r="B13" s="57" t="s">
        <v>51</v>
      </c>
      <c r="C13" s="3" t="s">
        <v>44</v>
      </c>
      <c r="D13" s="3" t="s">
        <v>50</v>
      </c>
      <c r="E13" s="3">
        <v>83.3</v>
      </c>
      <c r="F13" s="3">
        <v>83.3</v>
      </c>
      <c r="G13" s="3">
        <v>83.3</v>
      </c>
      <c r="H13" s="3">
        <v>83.3</v>
      </c>
      <c r="I13" s="3">
        <v>83.3</v>
      </c>
      <c r="J13" s="3">
        <v>83.3</v>
      </c>
      <c r="K13" s="21">
        <f t="shared" si="0"/>
        <v>0</v>
      </c>
      <c r="L13" s="56">
        <f t="shared" si="1"/>
        <v>100</v>
      </c>
      <c r="M13" s="57" t="s">
        <v>155</v>
      </c>
    </row>
    <row r="14" spans="1:14" ht="49.5" x14ac:dyDescent="0.25">
      <c r="A14" s="3"/>
      <c r="B14" s="5" t="s">
        <v>9</v>
      </c>
      <c r="C14" s="3"/>
      <c r="D14" s="3"/>
      <c r="E14" s="3"/>
      <c r="F14" s="3"/>
      <c r="G14" s="3"/>
      <c r="H14" s="3"/>
      <c r="I14" s="3"/>
      <c r="J14" s="65"/>
      <c r="K14" s="65"/>
      <c r="L14" s="66">
        <f>(L13+L12+L11)/3</f>
        <v>84.073654331402466</v>
      </c>
      <c r="M14" s="65"/>
    </row>
    <row r="16" spans="1:14" s="22" customFormat="1" ht="78.599999999999994" customHeight="1" x14ac:dyDescent="0.25">
      <c r="A16" s="84" t="s">
        <v>108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</sheetData>
  <mergeCells count="16">
    <mergeCell ref="A1:M1"/>
    <mergeCell ref="A2:M2"/>
    <mergeCell ref="A3:M3"/>
    <mergeCell ref="A5:M5"/>
    <mergeCell ref="K7:L7"/>
    <mergeCell ref="F7:H7"/>
    <mergeCell ref="D7:D8"/>
    <mergeCell ref="C7:C8"/>
    <mergeCell ref="B7:B8"/>
    <mergeCell ref="A7:A8"/>
    <mergeCell ref="A16:M16"/>
    <mergeCell ref="M7:M8"/>
    <mergeCell ref="J7:J8"/>
    <mergeCell ref="I7:I8"/>
    <mergeCell ref="E7:E8"/>
    <mergeCell ref="A10:M10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"/>
  <sheetViews>
    <sheetView tabSelected="1" view="pageBreakPreview" zoomScale="90" zoomScaleNormal="55" zoomScaleSheetLayoutView="90" workbookViewId="0">
      <selection activeCell="E8" sqref="E8:E11"/>
    </sheetView>
  </sheetViews>
  <sheetFormatPr defaultColWidth="8.85546875" defaultRowHeight="15" x14ac:dyDescent="0.25"/>
  <cols>
    <col min="1" max="1" width="8.85546875" style="22"/>
    <col min="2" max="2" width="30.7109375" style="22" customWidth="1"/>
    <col min="3" max="3" width="21" style="22" customWidth="1"/>
    <col min="4" max="4" width="21.140625" style="22" customWidth="1"/>
    <col min="5" max="5" width="19.140625" style="22" customWidth="1"/>
    <col min="6" max="6" width="16" style="22" customWidth="1"/>
    <col min="7" max="7" width="18.7109375" style="22" customWidth="1"/>
    <col min="8" max="8" width="56.28515625" style="22" customWidth="1"/>
    <col min="9" max="9" width="8.85546875" style="22"/>
    <col min="10" max="13" width="14.28515625" style="22" customWidth="1"/>
    <col min="14" max="16384" width="8.85546875" style="22"/>
  </cols>
  <sheetData>
    <row r="2" spans="1:13" ht="18.75" x14ac:dyDescent="0.25">
      <c r="A2" s="89" t="s">
        <v>109</v>
      </c>
      <c r="B2" s="89"/>
      <c r="C2" s="89"/>
      <c r="D2" s="89"/>
      <c r="E2" s="89"/>
      <c r="F2" s="89"/>
      <c r="G2" s="89"/>
      <c r="H2" s="89"/>
    </row>
    <row r="3" spans="1:13" x14ac:dyDescent="0.25">
      <c r="A3" s="46"/>
      <c r="B3" s="46"/>
    </row>
    <row r="4" spans="1:13" ht="63" customHeight="1" x14ac:dyDescent="0.25">
      <c r="A4" s="90" t="s">
        <v>1</v>
      </c>
      <c r="B4" s="90" t="s">
        <v>2</v>
      </c>
      <c r="C4" s="90" t="s">
        <v>10</v>
      </c>
      <c r="D4" s="90" t="s">
        <v>140</v>
      </c>
      <c r="E4" s="90" t="s">
        <v>14</v>
      </c>
      <c r="F4" s="90" t="s">
        <v>4</v>
      </c>
      <c r="G4" s="90"/>
      <c r="H4" s="90" t="s">
        <v>18</v>
      </c>
      <c r="J4" s="23"/>
    </row>
    <row r="5" spans="1:13" ht="33" x14ac:dyDescent="0.25">
      <c r="A5" s="90"/>
      <c r="B5" s="90"/>
      <c r="C5" s="90"/>
      <c r="D5" s="90"/>
      <c r="E5" s="90"/>
      <c r="F5" s="20" t="s">
        <v>137</v>
      </c>
      <c r="G5" s="20" t="s">
        <v>138</v>
      </c>
      <c r="H5" s="90"/>
    </row>
    <row r="6" spans="1:13" ht="16.5" x14ac:dyDescent="0.25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J6" s="92" t="s">
        <v>67</v>
      </c>
      <c r="K6" s="92"/>
      <c r="L6" s="92"/>
      <c r="M6" s="92"/>
    </row>
    <row r="7" spans="1:13" ht="31.5" customHeight="1" x14ac:dyDescent="0.25">
      <c r="A7" s="20" t="s">
        <v>7</v>
      </c>
      <c r="B7" s="88" t="s">
        <v>110</v>
      </c>
      <c r="C7" s="88"/>
      <c r="D7" s="88"/>
      <c r="E7" s="88"/>
      <c r="F7" s="88"/>
      <c r="G7" s="88"/>
      <c r="H7" s="88"/>
      <c r="J7" s="49" t="s">
        <v>62</v>
      </c>
      <c r="K7" s="49" t="s">
        <v>63</v>
      </c>
      <c r="L7" s="49" t="s">
        <v>64</v>
      </c>
      <c r="M7" s="49" t="s">
        <v>65</v>
      </c>
    </row>
    <row r="8" spans="1:13" ht="40.9" customHeight="1" x14ac:dyDescent="0.25">
      <c r="A8" s="20" t="s">
        <v>16</v>
      </c>
      <c r="B8" s="123" t="s">
        <v>53</v>
      </c>
      <c r="C8" s="122" t="s">
        <v>54</v>
      </c>
      <c r="D8" s="124">
        <v>1550</v>
      </c>
      <c r="E8" s="125">
        <v>1509</v>
      </c>
      <c r="F8" s="124">
        <f>E8-D8</f>
        <v>-41</v>
      </c>
      <c r="G8" s="126">
        <f>E8/D8*100</f>
        <v>97.354838709677409</v>
      </c>
      <c r="H8" s="123" t="s">
        <v>139</v>
      </c>
      <c r="J8" s="50">
        <v>1350</v>
      </c>
      <c r="K8" s="50">
        <v>1550</v>
      </c>
      <c r="L8" s="50">
        <v>1800</v>
      </c>
      <c r="M8" s="50">
        <v>2000</v>
      </c>
    </row>
    <row r="9" spans="1:13" ht="40.9" customHeight="1" x14ac:dyDescent="0.25">
      <c r="A9" s="20" t="s">
        <v>17</v>
      </c>
      <c r="B9" s="123" t="s">
        <v>55</v>
      </c>
      <c r="C9" s="122" t="s">
        <v>54</v>
      </c>
      <c r="D9" s="124">
        <v>4120</v>
      </c>
      <c r="E9" s="125">
        <v>4088</v>
      </c>
      <c r="F9" s="124">
        <f>E9-D9</f>
        <v>-32</v>
      </c>
      <c r="G9" s="126">
        <f>E9/D9*100</f>
        <v>99.22330097087378</v>
      </c>
      <c r="H9" s="123" t="s">
        <v>139</v>
      </c>
      <c r="J9" s="50">
        <v>4120</v>
      </c>
      <c r="K9" s="51">
        <v>4120</v>
      </c>
      <c r="L9" s="50">
        <v>4120</v>
      </c>
      <c r="M9" s="50">
        <v>4120</v>
      </c>
    </row>
    <row r="10" spans="1:13" ht="40.9" customHeight="1" x14ac:dyDescent="0.25">
      <c r="A10" s="55" t="s">
        <v>60</v>
      </c>
      <c r="B10" s="123" t="s">
        <v>56</v>
      </c>
      <c r="C10" s="122" t="s">
        <v>54</v>
      </c>
      <c r="D10" s="124">
        <v>600</v>
      </c>
      <c r="E10" s="125">
        <v>621</v>
      </c>
      <c r="F10" s="124">
        <f>E10-D10</f>
        <v>21</v>
      </c>
      <c r="G10" s="126">
        <f>E10/D10*100</f>
        <v>103.49999999999999</v>
      </c>
      <c r="H10" s="123" t="s">
        <v>139</v>
      </c>
      <c r="J10" s="51">
        <v>300</v>
      </c>
      <c r="K10" s="51">
        <v>600</v>
      </c>
      <c r="L10" s="51">
        <v>875</v>
      </c>
      <c r="M10" s="50">
        <v>1190</v>
      </c>
    </row>
    <row r="11" spans="1:13" ht="82.5" x14ac:dyDescent="0.25">
      <c r="A11" s="20" t="s">
        <v>61</v>
      </c>
      <c r="B11" s="123" t="s">
        <v>57</v>
      </c>
      <c r="C11" s="122" t="s">
        <v>58</v>
      </c>
      <c r="D11" s="124">
        <v>1065</v>
      </c>
      <c r="E11" s="125">
        <v>1120</v>
      </c>
      <c r="F11" s="124">
        <f>E11-D11</f>
        <v>55</v>
      </c>
      <c r="G11" s="126">
        <f>E11/D11*100</f>
        <v>105.1643192488263</v>
      </c>
      <c r="H11" s="123" t="s">
        <v>154</v>
      </c>
      <c r="J11" s="51">
        <v>981</v>
      </c>
      <c r="K11" s="50">
        <v>1065</v>
      </c>
      <c r="L11" s="50">
        <v>1468</v>
      </c>
      <c r="M11" s="50">
        <v>1587</v>
      </c>
    </row>
    <row r="12" spans="1:13" ht="31.5" customHeight="1" x14ac:dyDescent="0.25">
      <c r="A12" s="20" t="s">
        <v>8</v>
      </c>
      <c r="B12" s="127" t="s">
        <v>59</v>
      </c>
      <c r="C12" s="127"/>
      <c r="D12" s="127"/>
      <c r="E12" s="127"/>
      <c r="F12" s="127"/>
      <c r="G12" s="127"/>
      <c r="H12" s="127"/>
    </row>
    <row r="13" spans="1:13" ht="33" x14ac:dyDescent="0.25">
      <c r="A13" s="20" t="s">
        <v>111</v>
      </c>
      <c r="B13" s="123" t="s">
        <v>53</v>
      </c>
      <c r="C13" s="122" t="s">
        <v>54</v>
      </c>
      <c r="D13" s="124">
        <v>1550</v>
      </c>
      <c r="E13" s="125">
        <v>1509</v>
      </c>
      <c r="F13" s="124">
        <f>E13-D13</f>
        <v>-41</v>
      </c>
      <c r="G13" s="126">
        <f>E13/D13*100</f>
        <v>97.354838709677409</v>
      </c>
      <c r="H13" s="123" t="s">
        <v>139</v>
      </c>
    </row>
    <row r="14" spans="1:13" ht="33" x14ac:dyDescent="0.25">
      <c r="A14" s="20" t="s">
        <v>112</v>
      </c>
      <c r="B14" s="123" t="s">
        <v>55</v>
      </c>
      <c r="C14" s="122" t="s">
        <v>54</v>
      </c>
      <c r="D14" s="124">
        <v>4120</v>
      </c>
      <c r="E14" s="125">
        <v>4088</v>
      </c>
      <c r="F14" s="124">
        <f>E14-D14</f>
        <v>-32</v>
      </c>
      <c r="G14" s="126">
        <f>E14/D14*100</f>
        <v>99.22330097087378</v>
      </c>
      <c r="H14" s="123" t="s">
        <v>139</v>
      </c>
    </row>
    <row r="15" spans="1:13" ht="44.45" customHeight="1" x14ac:dyDescent="0.25">
      <c r="A15" s="20" t="s">
        <v>113</v>
      </c>
      <c r="B15" s="123" t="s">
        <v>56</v>
      </c>
      <c r="C15" s="122" t="s">
        <v>54</v>
      </c>
      <c r="D15" s="124">
        <v>600</v>
      </c>
      <c r="E15" s="125">
        <v>621</v>
      </c>
      <c r="F15" s="124">
        <f>E15-D15</f>
        <v>21</v>
      </c>
      <c r="G15" s="126">
        <f>E15/D15*100</f>
        <v>103.49999999999999</v>
      </c>
      <c r="H15" s="123" t="s">
        <v>139</v>
      </c>
    </row>
    <row r="16" spans="1:13" ht="82.5" x14ac:dyDescent="0.25">
      <c r="A16" s="20" t="s">
        <v>114</v>
      </c>
      <c r="B16" s="123" t="s">
        <v>57</v>
      </c>
      <c r="C16" s="122" t="s">
        <v>58</v>
      </c>
      <c r="D16" s="124">
        <v>1065</v>
      </c>
      <c r="E16" s="125">
        <v>1120</v>
      </c>
      <c r="F16" s="124">
        <f>E16-D16</f>
        <v>55</v>
      </c>
      <c r="G16" s="126">
        <f>E16/D16*100</f>
        <v>105.1643192488263</v>
      </c>
      <c r="H16" s="123" t="s">
        <v>154</v>
      </c>
    </row>
    <row r="17" spans="1:8" ht="15.75" x14ac:dyDescent="0.25">
      <c r="A17" s="93" t="s">
        <v>157</v>
      </c>
      <c r="B17" s="93"/>
      <c r="C17" s="93"/>
      <c r="D17" s="93"/>
      <c r="E17" s="93"/>
      <c r="F17" s="93"/>
      <c r="G17" s="93"/>
      <c r="H17" s="93"/>
    </row>
    <row r="18" spans="1:8" ht="18.75" x14ac:dyDescent="0.3">
      <c r="A18" s="91"/>
      <c r="B18" s="91"/>
      <c r="C18" s="91"/>
      <c r="D18" s="91"/>
      <c r="E18" s="91"/>
      <c r="F18" s="91"/>
      <c r="G18" s="91"/>
      <c r="H18" s="91"/>
    </row>
  </sheetData>
  <mergeCells count="13">
    <mergeCell ref="A18:H18"/>
    <mergeCell ref="J6:M6"/>
    <mergeCell ref="A2:H2"/>
    <mergeCell ref="A4:A5"/>
    <mergeCell ref="B4:B5"/>
    <mergeCell ref="F4:G4"/>
    <mergeCell ref="B7:H7"/>
    <mergeCell ref="B12:H12"/>
    <mergeCell ref="C4:C5"/>
    <mergeCell ref="D4:D5"/>
    <mergeCell ref="E4:E5"/>
    <mergeCell ref="H4:H5"/>
    <mergeCell ref="A17:H17"/>
  </mergeCells>
  <pageMargins left="0.25" right="0.25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55" zoomScaleNormal="55" workbookViewId="0">
      <selection activeCell="A4" sqref="A4:T4"/>
    </sheetView>
  </sheetViews>
  <sheetFormatPr defaultRowHeight="15" x14ac:dyDescent="0.25"/>
  <cols>
    <col min="2" max="2" width="34.140625" customWidth="1"/>
    <col min="3" max="3" width="13.28515625" customWidth="1"/>
    <col min="4" max="4" width="12.140625" customWidth="1"/>
    <col min="17" max="19" width="13.7109375" customWidth="1"/>
    <col min="20" max="20" width="30.85546875" customWidth="1"/>
  </cols>
  <sheetData>
    <row r="1" spans="1:20" ht="18.75" x14ac:dyDescent="0.3">
      <c r="T1" s="45" t="s">
        <v>105</v>
      </c>
    </row>
    <row r="3" spans="1:20" ht="18.75" x14ac:dyDescent="0.25">
      <c r="A3" s="89" t="s">
        <v>107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ht="18.75" x14ac:dyDescent="0.25">
      <c r="A4" s="89" t="s">
        <v>69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0" ht="18.75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8.75" x14ac:dyDescent="0.25">
      <c r="A6" s="104" t="s">
        <v>106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spans="1:20" ht="18.75" x14ac:dyDescent="0.3">
      <c r="A7" s="44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46.9" customHeight="1" x14ac:dyDescent="0.25">
      <c r="A8" s="94" t="s">
        <v>84</v>
      </c>
      <c r="B8" s="94" t="s">
        <v>2</v>
      </c>
      <c r="C8" s="94" t="s">
        <v>3</v>
      </c>
      <c r="D8" s="94" t="s">
        <v>10</v>
      </c>
      <c r="E8" s="94" t="s">
        <v>104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 t="s">
        <v>70</v>
      </c>
      <c r="Q8" s="94" t="s">
        <v>14</v>
      </c>
      <c r="R8" s="90" t="s">
        <v>4</v>
      </c>
      <c r="S8" s="90"/>
      <c r="T8" s="94" t="s">
        <v>18</v>
      </c>
    </row>
    <row r="9" spans="1:20" ht="67.150000000000006" customHeight="1" x14ac:dyDescent="0.2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86" t="s">
        <v>5</v>
      </c>
      <c r="S9" s="86" t="s">
        <v>6</v>
      </c>
      <c r="T9" s="94"/>
    </row>
    <row r="10" spans="1:20" ht="30" customHeight="1" x14ac:dyDescent="0.25">
      <c r="A10" s="94"/>
      <c r="B10" s="94"/>
      <c r="C10" s="94"/>
      <c r="D10" s="94"/>
      <c r="E10" s="24" t="s">
        <v>71</v>
      </c>
      <c r="F10" s="24" t="s">
        <v>72</v>
      </c>
      <c r="G10" s="24" t="s">
        <v>73</v>
      </c>
      <c r="H10" s="24" t="s">
        <v>74</v>
      </c>
      <c r="I10" s="24" t="s">
        <v>75</v>
      </c>
      <c r="J10" s="24" t="s">
        <v>76</v>
      </c>
      <c r="K10" s="24" t="s">
        <v>77</v>
      </c>
      <c r="L10" s="24" t="s">
        <v>78</v>
      </c>
      <c r="M10" s="24" t="s">
        <v>79</v>
      </c>
      <c r="N10" s="24" t="s">
        <v>80</v>
      </c>
      <c r="O10" s="24" t="s">
        <v>81</v>
      </c>
      <c r="P10" s="94"/>
      <c r="Q10" s="94"/>
      <c r="R10" s="87"/>
      <c r="S10" s="87"/>
      <c r="T10" s="94"/>
    </row>
    <row r="11" spans="1:20" ht="15.75" x14ac:dyDescent="0.25">
      <c r="A11" s="24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4">
        <v>9</v>
      </c>
      <c r="J11" s="24">
        <v>10</v>
      </c>
      <c r="K11" s="24">
        <v>11</v>
      </c>
      <c r="L11" s="24">
        <v>12</v>
      </c>
      <c r="M11" s="24">
        <v>13</v>
      </c>
      <c r="N11" s="24">
        <v>14</v>
      </c>
      <c r="O11" s="24">
        <v>15</v>
      </c>
      <c r="P11" s="24">
        <v>16</v>
      </c>
      <c r="Q11" s="29">
        <v>17</v>
      </c>
      <c r="R11" s="29">
        <v>18</v>
      </c>
      <c r="S11" s="29">
        <v>19</v>
      </c>
      <c r="T11" s="29">
        <v>20</v>
      </c>
    </row>
    <row r="12" spans="1:20" ht="46.9" customHeight="1" x14ac:dyDescent="0.25">
      <c r="A12" s="24" t="s">
        <v>7</v>
      </c>
      <c r="B12" s="95" t="s">
        <v>82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7"/>
    </row>
    <row r="13" spans="1:20" ht="31.5" x14ac:dyDescent="0.25">
      <c r="A13" s="25" t="s">
        <v>16</v>
      </c>
      <c r="B13" s="26" t="s">
        <v>94</v>
      </c>
      <c r="C13" s="27" t="s">
        <v>44</v>
      </c>
      <c r="D13" s="27" t="s">
        <v>45</v>
      </c>
      <c r="E13" s="28" t="s">
        <v>83</v>
      </c>
      <c r="F13" s="28" t="s">
        <v>83</v>
      </c>
      <c r="G13" s="28">
        <v>180</v>
      </c>
      <c r="H13" s="28" t="s">
        <v>83</v>
      </c>
      <c r="I13" s="28" t="s">
        <v>83</v>
      </c>
      <c r="J13" s="28">
        <v>386</v>
      </c>
      <c r="K13" s="28" t="s">
        <v>83</v>
      </c>
      <c r="L13" s="28" t="s">
        <v>83</v>
      </c>
      <c r="M13" s="28">
        <v>568</v>
      </c>
      <c r="N13" s="28" t="s">
        <v>83</v>
      </c>
      <c r="O13" s="28" t="s">
        <v>83</v>
      </c>
      <c r="P13" s="28">
        <v>781</v>
      </c>
      <c r="Q13" s="47"/>
      <c r="R13" s="48">
        <f>Q13-G13</f>
        <v>-180</v>
      </c>
      <c r="S13" s="48">
        <f>Q13/G13*100</f>
        <v>0</v>
      </c>
      <c r="T13" s="47"/>
    </row>
    <row r="14" spans="1:20" ht="15.75" x14ac:dyDescent="0.25">
      <c r="A14" s="25" t="s">
        <v>95</v>
      </c>
      <c r="B14" s="37" t="s">
        <v>99</v>
      </c>
      <c r="C14" s="27"/>
      <c r="D14" s="27"/>
      <c r="E14" s="28"/>
      <c r="F14" s="28"/>
      <c r="G14" s="43">
        <v>65</v>
      </c>
      <c r="H14" s="43"/>
      <c r="I14" s="43"/>
      <c r="J14" s="43">
        <f>70+G14</f>
        <v>135</v>
      </c>
      <c r="K14" s="43"/>
      <c r="L14" s="43"/>
      <c r="M14" s="43">
        <f>56+J14</f>
        <v>191</v>
      </c>
      <c r="N14" s="28"/>
      <c r="O14" s="28"/>
      <c r="P14" s="43">
        <f>70.261+M14</f>
        <v>261.26099999999997</v>
      </c>
      <c r="Q14" s="42"/>
      <c r="R14" s="30">
        <f t="shared" ref="R14:R18" si="0">Q14-G14</f>
        <v>-65</v>
      </c>
      <c r="S14" s="30">
        <f t="shared" ref="S14:S18" si="1">Q14/G14*100</f>
        <v>0</v>
      </c>
      <c r="T14" s="42"/>
    </row>
    <row r="15" spans="1:20" ht="15.75" x14ac:dyDescent="0.25">
      <c r="A15" s="25" t="s">
        <v>96</v>
      </c>
      <c r="B15" s="37" t="s">
        <v>89</v>
      </c>
      <c r="C15" s="27"/>
      <c r="D15" s="27"/>
      <c r="E15" s="28"/>
      <c r="F15" s="28"/>
      <c r="G15" s="43">
        <v>20.9</v>
      </c>
      <c r="H15" s="43"/>
      <c r="I15" s="43"/>
      <c r="J15" s="43">
        <f>21.3+G15</f>
        <v>42.2</v>
      </c>
      <c r="K15" s="43"/>
      <c r="L15" s="43"/>
      <c r="M15" s="43">
        <f>12+J15</f>
        <v>54.2</v>
      </c>
      <c r="N15" s="28"/>
      <c r="O15" s="28"/>
      <c r="P15" s="43">
        <f>22.404+M15</f>
        <v>76.603999999999999</v>
      </c>
      <c r="Q15" s="42"/>
      <c r="R15" s="30">
        <f t="shared" si="0"/>
        <v>-20.9</v>
      </c>
      <c r="S15" s="30">
        <f t="shared" si="1"/>
        <v>0</v>
      </c>
      <c r="T15" s="42"/>
    </row>
    <row r="16" spans="1:20" ht="15.75" x14ac:dyDescent="0.25">
      <c r="A16" s="25" t="s">
        <v>97</v>
      </c>
      <c r="B16" s="37" t="s">
        <v>100</v>
      </c>
      <c r="C16" s="27"/>
      <c r="D16" s="27"/>
      <c r="E16" s="28"/>
      <c r="F16" s="28"/>
      <c r="G16" s="43">
        <v>82.373999999999995</v>
      </c>
      <c r="H16" s="43"/>
      <c r="I16" s="43"/>
      <c r="J16" s="43">
        <f>100.3+G16</f>
        <v>182.67399999999998</v>
      </c>
      <c r="K16" s="43"/>
      <c r="L16" s="43"/>
      <c r="M16" s="43">
        <f>103.3+J16</f>
        <v>285.97399999999999</v>
      </c>
      <c r="N16" s="28"/>
      <c r="O16" s="28"/>
      <c r="P16" s="43">
        <f>109.925+M16</f>
        <v>395.899</v>
      </c>
      <c r="Q16" s="42"/>
      <c r="R16" s="30">
        <f t="shared" si="0"/>
        <v>-82.373999999999995</v>
      </c>
      <c r="S16" s="30">
        <f t="shared" si="1"/>
        <v>0</v>
      </c>
      <c r="T16" s="42"/>
    </row>
    <row r="17" spans="1:20" ht="15.75" x14ac:dyDescent="0.25">
      <c r="A17" s="25" t="s">
        <v>98</v>
      </c>
      <c r="B17" s="37" t="s">
        <v>102</v>
      </c>
      <c r="C17" s="27"/>
      <c r="D17" s="27"/>
      <c r="E17" s="28"/>
      <c r="F17" s="28"/>
      <c r="G17" s="43">
        <v>9.4</v>
      </c>
      <c r="H17" s="43"/>
      <c r="I17" s="43"/>
      <c r="J17" s="43">
        <f>11.668+G17</f>
        <v>21.067999999999998</v>
      </c>
      <c r="K17" s="43"/>
      <c r="L17" s="43"/>
      <c r="M17" s="43">
        <f>J17+8.651</f>
        <v>29.718999999999998</v>
      </c>
      <c r="N17" s="28"/>
      <c r="O17" s="28"/>
      <c r="P17" s="43">
        <f>8.651+M17</f>
        <v>38.369999999999997</v>
      </c>
      <c r="Q17" s="42"/>
      <c r="R17" s="30">
        <f t="shared" si="0"/>
        <v>-9.4</v>
      </c>
      <c r="S17" s="30">
        <f t="shared" si="1"/>
        <v>0</v>
      </c>
      <c r="T17" s="42"/>
    </row>
    <row r="18" spans="1:20" ht="15.75" x14ac:dyDescent="0.25">
      <c r="A18" s="25" t="s">
        <v>103</v>
      </c>
      <c r="B18" s="37" t="s">
        <v>101</v>
      </c>
      <c r="C18" s="27"/>
      <c r="D18" s="27"/>
      <c r="E18" s="28"/>
      <c r="F18" s="28"/>
      <c r="G18" s="43">
        <v>2.37</v>
      </c>
      <c r="H18" s="43"/>
      <c r="I18" s="43"/>
      <c r="J18" s="43">
        <f>2.65+G18</f>
        <v>5.0199999999999996</v>
      </c>
      <c r="K18" s="43"/>
      <c r="L18" s="43"/>
      <c r="M18" s="43">
        <f>J18+1.76</f>
        <v>6.7799999999999994</v>
      </c>
      <c r="N18" s="28"/>
      <c r="O18" s="28"/>
      <c r="P18" s="43">
        <f>2.22+M18</f>
        <v>9</v>
      </c>
      <c r="Q18" s="42"/>
      <c r="R18" s="30">
        <f t="shared" si="0"/>
        <v>-2.37</v>
      </c>
      <c r="S18" s="30">
        <f t="shared" si="1"/>
        <v>0</v>
      </c>
      <c r="T18" s="42"/>
    </row>
    <row r="19" spans="1:20" ht="15.6" customHeight="1" x14ac:dyDescent="0.25">
      <c r="A19" s="102" t="s">
        <v>17</v>
      </c>
      <c r="B19" s="105" t="s">
        <v>49</v>
      </c>
      <c r="C19" s="106" t="s">
        <v>44</v>
      </c>
      <c r="D19" s="106" t="s">
        <v>50</v>
      </c>
      <c r="E19" s="102" t="s">
        <v>83</v>
      </c>
      <c r="F19" s="102" t="s">
        <v>83</v>
      </c>
      <c r="G19" s="102">
        <v>85.3</v>
      </c>
      <c r="H19" s="102" t="s">
        <v>83</v>
      </c>
      <c r="I19" s="102" t="s">
        <v>83</v>
      </c>
      <c r="J19" s="102">
        <v>85.3</v>
      </c>
      <c r="K19" s="102" t="s">
        <v>83</v>
      </c>
      <c r="L19" s="102" t="s">
        <v>83</v>
      </c>
      <c r="M19" s="102">
        <v>85.3</v>
      </c>
      <c r="N19" s="102" t="s">
        <v>83</v>
      </c>
      <c r="O19" s="102" t="s">
        <v>83</v>
      </c>
      <c r="P19" s="102">
        <v>85.3</v>
      </c>
      <c r="Q19" s="100"/>
      <c r="R19" s="98">
        <f t="shared" ref="R19" si="2">Q19-G19</f>
        <v>-85.3</v>
      </c>
      <c r="S19" s="98">
        <f>Q19/G19*100</f>
        <v>0</v>
      </c>
      <c r="T19" s="100"/>
    </row>
    <row r="20" spans="1:20" ht="72" customHeight="1" x14ac:dyDescent="0.25">
      <c r="A20" s="102"/>
      <c r="B20" s="105"/>
      <c r="C20" s="106"/>
      <c r="D20" s="106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1"/>
      <c r="R20" s="99"/>
      <c r="S20" s="99"/>
      <c r="T20" s="101"/>
    </row>
    <row r="22" spans="1:20" ht="18.75" x14ac:dyDescent="0.3">
      <c r="A22" s="103" t="s">
        <v>68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</row>
  </sheetData>
  <mergeCells count="36">
    <mergeCell ref="A22:T22"/>
    <mergeCell ref="A19:A20"/>
    <mergeCell ref="A3:T3"/>
    <mergeCell ref="A4:T4"/>
    <mergeCell ref="A6:T6"/>
    <mergeCell ref="G19:G20"/>
    <mergeCell ref="H19:H20"/>
    <mergeCell ref="I19:I20"/>
    <mergeCell ref="J19:J20"/>
    <mergeCell ref="B8:B10"/>
    <mergeCell ref="C8:C10"/>
    <mergeCell ref="E8:O9"/>
    <mergeCell ref="B19:B20"/>
    <mergeCell ref="C19:C20"/>
    <mergeCell ref="D19:D20"/>
    <mergeCell ref="E19:E20"/>
    <mergeCell ref="B12:T12"/>
    <mergeCell ref="R8:S8"/>
    <mergeCell ref="R9:R10"/>
    <mergeCell ref="S9:S10"/>
    <mergeCell ref="R19:R20"/>
    <mergeCell ref="S19:S20"/>
    <mergeCell ref="Q19:Q20"/>
    <mergeCell ref="T19:T20"/>
    <mergeCell ref="K19:K20"/>
    <mergeCell ref="M19:M20"/>
    <mergeCell ref="N19:N20"/>
    <mergeCell ref="O19:O20"/>
    <mergeCell ref="P19:P20"/>
    <mergeCell ref="F19:F20"/>
    <mergeCell ref="L19:L20"/>
    <mergeCell ref="A8:A10"/>
    <mergeCell ref="D8:D10"/>
    <mergeCell ref="P8:P10"/>
    <mergeCell ref="Q8:Q10"/>
    <mergeCell ref="T8:T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zoomScale="55" zoomScaleNormal="55" workbookViewId="0">
      <selection activeCell="C33" sqref="C33:D33"/>
    </sheetView>
  </sheetViews>
  <sheetFormatPr defaultRowHeight="15" x14ac:dyDescent="0.25"/>
  <cols>
    <col min="1" max="1" width="40.85546875" customWidth="1"/>
    <col min="2" max="2" width="19.85546875" customWidth="1"/>
    <col min="3" max="3" width="18.85546875" customWidth="1"/>
    <col min="4" max="4" width="16.28515625" customWidth="1"/>
    <col min="5" max="5" width="20.7109375" customWidth="1"/>
    <col min="6" max="6" width="16.42578125" customWidth="1"/>
    <col min="7" max="7" width="81.28515625" customWidth="1"/>
  </cols>
  <sheetData>
    <row r="1" spans="1:7" ht="48.75" customHeight="1" x14ac:dyDescent="0.25">
      <c r="A1" s="110" t="s">
        <v>115</v>
      </c>
      <c r="B1" s="110"/>
      <c r="C1" s="110"/>
      <c r="D1" s="110"/>
      <c r="E1" s="110"/>
      <c r="F1" s="110"/>
      <c r="G1" s="110"/>
    </row>
    <row r="3" spans="1:7" ht="38.450000000000003" customHeight="1" x14ac:dyDescent="0.25">
      <c r="A3" s="113" t="s">
        <v>19</v>
      </c>
      <c r="B3" s="113" t="s">
        <v>27</v>
      </c>
      <c r="C3" s="113"/>
      <c r="D3" s="54" t="s">
        <v>20</v>
      </c>
      <c r="E3" s="90" t="s">
        <v>4</v>
      </c>
      <c r="F3" s="90"/>
      <c r="G3" s="90"/>
    </row>
    <row r="4" spans="1:7" ht="66" x14ac:dyDescent="0.25">
      <c r="A4" s="113"/>
      <c r="B4" s="54" t="s">
        <v>31</v>
      </c>
      <c r="C4" s="52" t="s">
        <v>30</v>
      </c>
      <c r="D4" s="52" t="s">
        <v>29</v>
      </c>
      <c r="E4" s="52" t="s">
        <v>28</v>
      </c>
      <c r="F4" s="52" t="s">
        <v>21</v>
      </c>
      <c r="G4" s="52" t="s">
        <v>22</v>
      </c>
    </row>
    <row r="5" spans="1:7" ht="16.5" x14ac:dyDescent="0.25">
      <c r="A5" s="54">
        <v>1</v>
      </c>
      <c r="B5" s="58">
        <v>2</v>
      </c>
      <c r="C5" s="54">
        <v>3</v>
      </c>
      <c r="D5" s="54">
        <v>4</v>
      </c>
      <c r="E5" s="54">
        <v>5</v>
      </c>
      <c r="F5" s="54">
        <v>6</v>
      </c>
      <c r="G5" s="54">
        <v>7</v>
      </c>
    </row>
    <row r="6" spans="1:7" ht="49.5" x14ac:dyDescent="0.25">
      <c r="A6" s="6" t="s">
        <v>116</v>
      </c>
      <c r="B6" s="64">
        <f>B7+B8+B9+B10</f>
        <v>397629.8</v>
      </c>
      <c r="C6" s="64">
        <f>C7+C8+C9+C10</f>
        <v>399293.3</v>
      </c>
      <c r="D6" s="64">
        <f>D7+D8+D9+D10</f>
        <v>74041.599999999991</v>
      </c>
      <c r="E6" s="62">
        <f>D6-C6</f>
        <v>-325251.7</v>
      </c>
      <c r="F6" s="63">
        <f t="shared" ref="F6:F13" si="0">(D6/C6)*100</f>
        <v>18.543161129926293</v>
      </c>
      <c r="G6" s="107"/>
    </row>
    <row r="7" spans="1:7" ht="16.5" x14ac:dyDescent="0.25">
      <c r="A7" s="6" t="s">
        <v>23</v>
      </c>
      <c r="B7" s="64">
        <f t="shared" ref="B7:D10" si="1">B12+B17+B22+B27</f>
        <v>59.2</v>
      </c>
      <c r="C7" s="64">
        <f t="shared" si="1"/>
        <v>59.2</v>
      </c>
      <c r="D7" s="64">
        <f t="shared" si="1"/>
        <v>0</v>
      </c>
      <c r="E7" s="62">
        <f t="shared" ref="E7:E15" si="2">D7-C7</f>
        <v>-59.2</v>
      </c>
      <c r="F7" s="63">
        <f t="shared" si="0"/>
        <v>0</v>
      </c>
      <c r="G7" s="108"/>
    </row>
    <row r="8" spans="1:7" ht="16.5" x14ac:dyDescent="0.25">
      <c r="A8" s="6" t="s">
        <v>24</v>
      </c>
      <c r="B8" s="64">
        <f t="shared" si="1"/>
        <v>394.5</v>
      </c>
      <c r="C8" s="64">
        <f t="shared" si="1"/>
        <v>1264.5</v>
      </c>
      <c r="D8" s="64">
        <f t="shared" si="1"/>
        <v>16.5</v>
      </c>
      <c r="E8" s="62">
        <f t="shared" si="2"/>
        <v>-1248</v>
      </c>
      <c r="F8" s="63">
        <f t="shared" si="0"/>
        <v>1.3048635824436536</v>
      </c>
      <c r="G8" s="108"/>
    </row>
    <row r="9" spans="1:7" ht="16.5" x14ac:dyDescent="0.25">
      <c r="A9" s="6" t="s">
        <v>25</v>
      </c>
      <c r="B9" s="64">
        <f t="shared" si="1"/>
        <v>375618.1</v>
      </c>
      <c r="C9" s="64">
        <f t="shared" si="1"/>
        <v>375618.1</v>
      </c>
      <c r="D9" s="64">
        <f t="shared" si="1"/>
        <v>69336.899999999994</v>
      </c>
      <c r="E9" s="62">
        <f t="shared" si="2"/>
        <v>-306281.19999999995</v>
      </c>
      <c r="F9" s="63">
        <f t="shared" si="0"/>
        <v>18.459413963278127</v>
      </c>
      <c r="G9" s="108"/>
    </row>
    <row r="10" spans="1:7" ht="16.5" x14ac:dyDescent="0.25">
      <c r="A10" s="6" t="s">
        <v>26</v>
      </c>
      <c r="B10" s="64">
        <f t="shared" si="1"/>
        <v>21558</v>
      </c>
      <c r="C10" s="64">
        <f t="shared" si="1"/>
        <v>22351.5</v>
      </c>
      <c r="D10" s="64">
        <f t="shared" si="1"/>
        <v>4688.2</v>
      </c>
      <c r="E10" s="62">
        <f t="shared" si="2"/>
        <v>-17663.3</v>
      </c>
      <c r="F10" s="63">
        <f t="shared" si="0"/>
        <v>20.974878643491486</v>
      </c>
      <c r="G10" s="109"/>
    </row>
    <row r="11" spans="1:7" ht="73.150000000000006" customHeight="1" x14ac:dyDescent="0.25">
      <c r="A11" s="7" t="s">
        <v>117</v>
      </c>
      <c r="B11" s="64">
        <f>B12+B13+B14+B15</f>
        <v>533.79999999999995</v>
      </c>
      <c r="C11" s="64">
        <f>C12+C13+C14+C15</f>
        <v>533.79999999999995</v>
      </c>
      <c r="D11" s="62">
        <f t="shared" ref="D11" si="3">D12+D13+D14+D15</f>
        <v>19.399999999999999</v>
      </c>
      <c r="E11" s="62">
        <f t="shared" si="2"/>
        <v>-514.4</v>
      </c>
      <c r="F11" s="63">
        <f t="shared" si="0"/>
        <v>3.634319970026227</v>
      </c>
      <c r="G11" s="107" t="s">
        <v>151</v>
      </c>
    </row>
    <row r="12" spans="1:7" ht="40.9" customHeight="1" x14ac:dyDescent="0.25">
      <c r="A12" s="8" t="s">
        <v>118</v>
      </c>
      <c r="B12" s="64">
        <v>59.2</v>
      </c>
      <c r="C12" s="61">
        <v>59.2</v>
      </c>
      <c r="D12" s="62">
        <v>0</v>
      </c>
      <c r="E12" s="62">
        <f t="shared" si="2"/>
        <v>-59.2</v>
      </c>
      <c r="F12" s="63">
        <f t="shared" si="0"/>
        <v>0</v>
      </c>
      <c r="G12" s="108"/>
    </row>
    <row r="13" spans="1:7" ht="40.9" customHeight="1" x14ac:dyDescent="0.25">
      <c r="A13" s="8" t="s">
        <v>119</v>
      </c>
      <c r="B13" s="64">
        <v>394.5</v>
      </c>
      <c r="C13" s="61">
        <v>394.5</v>
      </c>
      <c r="D13" s="62">
        <v>16.5</v>
      </c>
      <c r="E13" s="62">
        <f t="shared" si="2"/>
        <v>-378</v>
      </c>
      <c r="F13" s="63">
        <f t="shared" si="0"/>
        <v>4.1825095057034218</v>
      </c>
      <c r="G13" s="108"/>
    </row>
    <row r="14" spans="1:7" ht="40.9" customHeight="1" x14ac:dyDescent="0.25">
      <c r="A14" s="8" t="s">
        <v>120</v>
      </c>
      <c r="B14" s="64">
        <v>80.099999999999994</v>
      </c>
      <c r="C14" s="61">
        <v>80.099999999999994</v>
      </c>
      <c r="D14" s="62">
        <v>2.9</v>
      </c>
      <c r="E14" s="62">
        <f t="shared" si="2"/>
        <v>-77.199999999999989</v>
      </c>
      <c r="F14" s="63">
        <f t="shared" ref="F14:F29" si="4">(D14/C14)*100</f>
        <v>3.6204744069912609</v>
      </c>
      <c r="G14" s="108"/>
    </row>
    <row r="15" spans="1:7" ht="40.9" customHeight="1" x14ac:dyDescent="0.25">
      <c r="A15" s="8" t="s">
        <v>121</v>
      </c>
      <c r="B15" s="64">
        <v>0</v>
      </c>
      <c r="C15" s="61">
        <v>0</v>
      </c>
      <c r="D15" s="62">
        <v>0</v>
      </c>
      <c r="E15" s="62">
        <f t="shared" si="2"/>
        <v>0</v>
      </c>
      <c r="F15" s="63">
        <v>0</v>
      </c>
      <c r="G15" s="109"/>
    </row>
    <row r="16" spans="1:7" ht="66" x14ac:dyDescent="0.25">
      <c r="A16" s="7" t="s">
        <v>122</v>
      </c>
      <c r="B16" s="64">
        <f>B17+B18+B19+B20</f>
        <v>500</v>
      </c>
      <c r="C16" s="64">
        <f>C17+C18+C19+C20</f>
        <v>500</v>
      </c>
      <c r="D16" s="62">
        <f t="shared" ref="D16" si="5">D17+D18+D19+D20</f>
        <v>0</v>
      </c>
      <c r="E16" s="62">
        <f t="shared" ref="E16:E20" si="6">D16-C16</f>
        <v>-500</v>
      </c>
      <c r="F16" s="63">
        <f t="shared" si="4"/>
        <v>0</v>
      </c>
      <c r="G16" s="107" t="s">
        <v>142</v>
      </c>
    </row>
    <row r="17" spans="1:7" ht="16.5" x14ac:dyDescent="0.25">
      <c r="A17" s="8" t="s">
        <v>123</v>
      </c>
      <c r="B17" s="64">
        <v>0</v>
      </c>
      <c r="C17" s="61">
        <v>0</v>
      </c>
      <c r="D17" s="62">
        <v>0</v>
      </c>
      <c r="E17" s="62">
        <f t="shared" si="6"/>
        <v>0</v>
      </c>
      <c r="F17" s="63">
        <v>0</v>
      </c>
      <c r="G17" s="108"/>
    </row>
    <row r="18" spans="1:7" ht="16.899999999999999" customHeight="1" x14ac:dyDescent="0.25">
      <c r="A18" s="8" t="s">
        <v>124</v>
      </c>
      <c r="B18" s="64">
        <v>0</v>
      </c>
      <c r="C18" s="61">
        <v>0</v>
      </c>
      <c r="D18" s="62">
        <v>0</v>
      </c>
      <c r="E18" s="62">
        <f t="shared" si="6"/>
        <v>0</v>
      </c>
      <c r="F18" s="63">
        <v>0</v>
      </c>
      <c r="G18" s="108"/>
    </row>
    <row r="19" spans="1:7" ht="16.5" x14ac:dyDescent="0.25">
      <c r="A19" s="8" t="s">
        <v>125</v>
      </c>
      <c r="B19" s="64">
        <v>500</v>
      </c>
      <c r="C19" s="61">
        <v>500</v>
      </c>
      <c r="D19" s="62">
        <v>0</v>
      </c>
      <c r="E19" s="62">
        <f t="shared" si="6"/>
        <v>-500</v>
      </c>
      <c r="F19" s="63">
        <f t="shared" si="4"/>
        <v>0</v>
      </c>
      <c r="G19" s="108"/>
    </row>
    <row r="20" spans="1:7" ht="33" x14ac:dyDescent="0.25">
      <c r="A20" s="8" t="s">
        <v>126</v>
      </c>
      <c r="B20" s="64">
        <v>0</v>
      </c>
      <c r="C20" s="61">
        <v>0</v>
      </c>
      <c r="D20" s="62">
        <v>0</v>
      </c>
      <c r="E20" s="62">
        <f t="shared" si="6"/>
        <v>0</v>
      </c>
      <c r="F20" s="63">
        <v>0</v>
      </c>
      <c r="G20" s="109"/>
    </row>
    <row r="21" spans="1:7" ht="129.6" customHeight="1" x14ac:dyDescent="0.25">
      <c r="A21" s="7" t="s">
        <v>127</v>
      </c>
      <c r="B21" s="64">
        <f>B22+B24+B23+B25</f>
        <v>385596</v>
      </c>
      <c r="C21" s="64">
        <f>C22+C24+C23+C25</f>
        <v>387259.5</v>
      </c>
      <c r="D21" s="62">
        <f t="shared" ref="D21" si="7">D22+D23+D24+D25</f>
        <v>70739.099999999991</v>
      </c>
      <c r="E21" s="62">
        <f t="shared" ref="E21:E25" si="8">D21-C21</f>
        <v>-316520.40000000002</v>
      </c>
      <c r="F21" s="63">
        <f t="shared" si="4"/>
        <v>18.266588682782473</v>
      </c>
      <c r="G21" s="107" t="s">
        <v>152</v>
      </c>
    </row>
    <row r="22" spans="1:7" ht="129.6" customHeight="1" x14ac:dyDescent="0.25">
      <c r="A22" s="8" t="s">
        <v>128</v>
      </c>
      <c r="B22" s="64">
        <v>0</v>
      </c>
      <c r="C22" s="61">
        <v>0</v>
      </c>
      <c r="D22" s="62">
        <v>0</v>
      </c>
      <c r="E22" s="62">
        <f t="shared" si="8"/>
        <v>0</v>
      </c>
      <c r="F22" s="63">
        <v>0</v>
      </c>
      <c r="G22" s="108"/>
    </row>
    <row r="23" spans="1:7" ht="129.6" customHeight="1" x14ac:dyDescent="0.25">
      <c r="A23" s="8" t="s">
        <v>129</v>
      </c>
      <c r="B23" s="64">
        <v>0</v>
      </c>
      <c r="C23" s="61">
        <v>870</v>
      </c>
      <c r="D23" s="62">
        <v>0</v>
      </c>
      <c r="E23" s="62">
        <f t="shared" si="8"/>
        <v>-870</v>
      </c>
      <c r="F23" s="63">
        <f t="shared" si="4"/>
        <v>0</v>
      </c>
      <c r="G23" s="108"/>
    </row>
    <row r="24" spans="1:7" ht="129.6" customHeight="1" x14ac:dyDescent="0.25">
      <c r="A24" s="8" t="s">
        <v>130</v>
      </c>
      <c r="B24" s="62">
        <v>364038</v>
      </c>
      <c r="C24" s="61">
        <v>364038</v>
      </c>
      <c r="D24" s="62">
        <v>66050.899999999994</v>
      </c>
      <c r="E24" s="62">
        <f t="shared" si="8"/>
        <v>-297987.09999999998</v>
      </c>
      <c r="F24" s="63">
        <f t="shared" si="4"/>
        <v>18.143957498942417</v>
      </c>
      <c r="G24" s="108"/>
    </row>
    <row r="25" spans="1:7" ht="129.6" customHeight="1" x14ac:dyDescent="0.25">
      <c r="A25" s="8" t="s">
        <v>131</v>
      </c>
      <c r="B25" s="64">
        <v>21558</v>
      </c>
      <c r="C25" s="61">
        <v>22351.5</v>
      </c>
      <c r="D25" s="62">
        <v>4688.2</v>
      </c>
      <c r="E25" s="62">
        <f t="shared" si="8"/>
        <v>-17663.3</v>
      </c>
      <c r="F25" s="63">
        <f t="shared" si="4"/>
        <v>20.974878643491486</v>
      </c>
      <c r="G25" s="109"/>
    </row>
    <row r="26" spans="1:7" ht="82.5" x14ac:dyDescent="0.25">
      <c r="A26" s="7" t="s">
        <v>132</v>
      </c>
      <c r="B26" s="64">
        <v>11000</v>
      </c>
      <c r="C26" s="64">
        <v>11000</v>
      </c>
      <c r="D26" s="62">
        <f t="shared" ref="D26" si="9">D27+D28+D29+D30</f>
        <v>3283.1</v>
      </c>
      <c r="E26" s="62">
        <f t="shared" ref="E26:E30" si="10">D26-C26</f>
        <v>-7716.9</v>
      </c>
      <c r="F26" s="63">
        <f t="shared" si="4"/>
        <v>29.846363636363638</v>
      </c>
      <c r="G26" s="107" t="s">
        <v>141</v>
      </c>
    </row>
    <row r="27" spans="1:7" ht="16.5" x14ac:dyDescent="0.25">
      <c r="A27" s="8" t="s">
        <v>133</v>
      </c>
      <c r="B27" s="64">
        <v>0</v>
      </c>
      <c r="C27" s="61">
        <v>0</v>
      </c>
      <c r="D27" s="62">
        <v>0</v>
      </c>
      <c r="E27" s="62">
        <f t="shared" si="10"/>
        <v>0</v>
      </c>
      <c r="F27" s="63">
        <v>0</v>
      </c>
      <c r="G27" s="108"/>
    </row>
    <row r="28" spans="1:7" ht="16.899999999999999" customHeight="1" x14ac:dyDescent="0.25">
      <c r="A28" s="8" t="s">
        <v>134</v>
      </c>
      <c r="B28" s="64">
        <v>0</v>
      </c>
      <c r="C28" s="61">
        <v>0</v>
      </c>
      <c r="D28" s="62">
        <v>0</v>
      </c>
      <c r="E28" s="62">
        <f t="shared" si="10"/>
        <v>0</v>
      </c>
      <c r="F28" s="63">
        <v>0</v>
      </c>
      <c r="G28" s="108"/>
    </row>
    <row r="29" spans="1:7" ht="16.5" x14ac:dyDescent="0.25">
      <c r="A29" s="8" t="s">
        <v>135</v>
      </c>
      <c r="B29" s="64">
        <v>11000</v>
      </c>
      <c r="C29" s="61">
        <v>11000</v>
      </c>
      <c r="D29" s="62">
        <v>3283.1</v>
      </c>
      <c r="E29" s="62">
        <f t="shared" si="10"/>
        <v>-7716.9</v>
      </c>
      <c r="F29" s="63">
        <f t="shared" si="4"/>
        <v>29.846363636363638</v>
      </c>
      <c r="G29" s="108"/>
    </row>
    <row r="30" spans="1:7" ht="33" x14ac:dyDescent="0.25">
      <c r="A30" s="8" t="s">
        <v>136</v>
      </c>
      <c r="B30" s="64">
        <v>0</v>
      </c>
      <c r="C30" s="61">
        <v>0</v>
      </c>
      <c r="D30" s="62">
        <v>0</v>
      </c>
      <c r="E30" s="62">
        <f t="shared" si="10"/>
        <v>0</v>
      </c>
      <c r="F30" s="63">
        <v>0</v>
      </c>
      <c r="G30" s="109"/>
    </row>
    <row r="31" spans="1:7" ht="16.5" x14ac:dyDescent="0.25">
      <c r="A31" s="59"/>
      <c r="B31" s="60"/>
      <c r="C31" s="60"/>
      <c r="D31" s="60"/>
      <c r="E31" s="60"/>
      <c r="F31" s="60"/>
      <c r="G31" s="60"/>
    </row>
    <row r="33" spans="1:13" ht="17.25" x14ac:dyDescent="0.3">
      <c r="A33" s="116" t="s">
        <v>143</v>
      </c>
      <c r="B33" s="116"/>
      <c r="C33" s="114" t="s">
        <v>153</v>
      </c>
      <c r="D33" s="114"/>
      <c r="E33" s="67" t="s">
        <v>35</v>
      </c>
      <c r="F33" s="68"/>
      <c r="G33" s="68"/>
      <c r="H33" s="17"/>
      <c r="I33" s="12"/>
      <c r="J33" s="10"/>
      <c r="K33" s="10"/>
      <c r="L33" s="10"/>
      <c r="M33" s="10"/>
    </row>
    <row r="34" spans="1:13" ht="17.25" x14ac:dyDescent="0.25">
      <c r="A34" s="111" t="s">
        <v>32</v>
      </c>
      <c r="B34" s="111"/>
      <c r="C34" s="111" t="s">
        <v>33</v>
      </c>
      <c r="D34" s="111"/>
      <c r="E34" s="69" t="s">
        <v>34</v>
      </c>
      <c r="F34" s="70"/>
      <c r="G34" s="70"/>
      <c r="H34" s="18"/>
      <c r="I34" s="18"/>
      <c r="J34" s="10"/>
      <c r="K34" s="10"/>
      <c r="L34" s="10"/>
      <c r="M34" s="10"/>
    </row>
    <row r="35" spans="1:13" ht="46.15" customHeight="1" x14ac:dyDescent="0.25">
      <c r="A35" s="117" t="s">
        <v>146</v>
      </c>
      <c r="B35" s="117"/>
      <c r="C35" s="71" t="s">
        <v>147</v>
      </c>
      <c r="D35" s="72"/>
      <c r="E35" s="73" t="s">
        <v>35</v>
      </c>
      <c r="F35" s="74"/>
      <c r="G35" s="74"/>
      <c r="H35" s="19"/>
      <c r="I35" s="14"/>
      <c r="J35" s="10"/>
      <c r="K35" s="10"/>
      <c r="L35" s="10"/>
      <c r="M35" s="10"/>
    </row>
    <row r="36" spans="1:13" ht="17.25" x14ac:dyDescent="0.3">
      <c r="A36" s="111" t="s">
        <v>36</v>
      </c>
      <c r="B36" s="111"/>
      <c r="C36" s="111" t="s">
        <v>33</v>
      </c>
      <c r="D36" s="111"/>
      <c r="E36" s="69" t="s">
        <v>34</v>
      </c>
      <c r="F36" s="75"/>
      <c r="G36" s="75" t="s">
        <v>148</v>
      </c>
      <c r="H36" s="9"/>
      <c r="I36" s="12"/>
      <c r="J36" s="10"/>
      <c r="K36" s="10"/>
      <c r="L36" s="10"/>
      <c r="M36" s="10"/>
    </row>
    <row r="37" spans="1:13" ht="46.15" customHeight="1" x14ac:dyDescent="0.25">
      <c r="A37" s="117" t="s">
        <v>149</v>
      </c>
      <c r="B37" s="117"/>
      <c r="C37" s="118" t="s">
        <v>150</v>
      </c>
      <c r="D37" s="118"/>
      <c r="E37" s="76" t="s">
        <v>35</v>
      </c>
      <c r="F37" s="74"/>
      <c r="G37" s="74"/>
      <c r="H37" s="19"/>
      <c r="I37" s="14"/>
      <c r="J37" s="10"/>
      <c r="K37" s="10"/>
      <c r="L37" s="10"/>
      <c r="M37" s="10"/>
    </row>
    <row r="38" spans="1:13" ht="17.25" x14ac:dyDescent="0.3">
      <c r="A38" s="111" t="s">
        <v>37</v>
      </c>
      <c r="B38" s="111"/>
      <c r="C38" s="111" t="s">
        <v>33</v>
      </c>
      <c r="D38" s="111"/>
      <c r="E38" s="69" t="s">
        <v>34</v>
      </c>
      <c r="F38" s="75"/>
      <c r="G38" s="75"/>
      <c r="H38" s="9"/>
      <c r="I38" s="53"/>
      <c r="J38" s="10"/>
      <c r="K38" s="10"/>
      <c r="L38" s="10"/>
      <c r="M38" s="10"/>
    </row>
    <row r="39" spans="1:13" ht="17.25" x14ac:dyDescent="0.3">
      <c r="A39" s="77"/>
      <c r="B39" s="77"/>
      <c r="C39" s="75"/>
      <c r="D39" s="75"/>
      <c r="E39" s="75"/>
      <c r="F39" s="75"/>
      <c r="G39" s="75"/>
      <c r="H39" s="9"/>
      <c r="I39" s="9"/>
      <c r="J39" s="10"/>
      <c r="K39" s="10"/>
      <c r="L39" s="10"/>
      <c r="M39" s="10"/>
    </row>
    <row r="40" spans="1:13" s="82" customFormat="1" ht="33" x14ac:dyDescent="0.25">
      <c r="A40" s="115" t="s">
        <v>144</v>
      </c>
      <c r="B40" s="115"/>
      <c r="C40" s="71" t="s">
        <v>35</v>
      </c>
      <c r="D40" s="79"/>
      <c r="E40" s="79" t="s">
        <v>145</v>
      </c>
      <c r="F40" s="80"/>
      <c r="G40" s="80"/>
      <c r="H40" s="81"/>
      <c r="I40" s="81"/>
      <c r="J40" s="15"/>
      <c r="K40" s="11"/>
      <c r="L40" s="11"/>
      <c r="M40" s="11"/>
    </row>
    <row r="41" spans="1:13" ht="17.25" x14ac:dyDescent="0.25">
      <c r="A41" s="112" t="s">
        <v>38</v>
      </c>
      <c r="B41" s="112"/>
      <c r="C41" s="111" t="s">
        <v>34</v>
      </c>
      <c r="D41" s="111"/>
      <c r="E41" s="69" t="s">
        <v>39</v>
      </c>
      <c r="F41" s="78"/>
      <c r="G41" s="78"/>
      <c r="H41" s="16"/>
      <c r="I41" s="12"/>
      <c r="J41" s="15"/>
      <c r="K41" s="11"/>
      <c r="L41" s="11"/>
      <c r="M41" s="11"/>
    </row>
    <row r="42" spans="1:13" x14ac:dyDescent="0.25">
      <c r="A42" s="13"/>
      <c r="B42" s="13"/>
      <c r="C42" s="13"/>
      <c r="D42" s="14"/>
      <c r="E42" s="14"/>
      <c r="F42" s="14"/>
      <c r="G42" s="14"/>
      <c r="H42" s="14"/>
      <c r="I42" s="14"/>
      <c r="J42" s="11"/>
      <c r="K42" s="11"/>
      <c r="L42" s="11"/>
      <c r="M42" s="11"/>
    </row>
  </sheetData>
  <mergeCells count="23">
    <mergeCell ref="A41:B41"/>
    <mergeCell ref="C41:D41"/>
    <mergeCell ref="A3:A4"/>
    <mergeCell ref="A34:B34"/>
    <mergeCell ref="C33:D33"/>
    <mergeCell ref="A36:B36"/>
    <mergeCell ref="C36:D36"/>
    <mergeCell ref="B3:C3"/>
    <mergeCell ref="C34:D34"/>
    <mergeCell ref="A40:B40"/>
    <mergeCell ref="A33:B33"/>
    <mergeCell ref="A35:B35"/>
    <mergeCell ref="A37:B37"/>
    <mergeCell ref="C37:D37"/>
    <mergeCell ref="G21:G25"/>
    <mergeCell ref="G26:G30"/>
    <mergeCell ref="G6:G10"/>
    <mergeCell ref="A1:G1"/>
    <mergeCell ref="A38:B38"/>
    <mergeCell ref="C38:D38"/>
    <mergeCell ref="E3:G3"/>
    <mergeCell ref="G11:G15"/>
    <mergeCell ref="G16:G20"/>
  </mergeCells>
  <pageMargins left="0.7" right="0.7" top="0.75" bottom="0.75" header="0.3" footer="0.3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activeCell="H22" sqref="H22"/>
    </sheetView>
  </sheetViews>
  <sheetFormatPr defaultColWidth="9.140625" defaultRowHeight="15" x14ac:dyDescent="0.25"/>
  <cols>
    <col min="1" max="1" width="15.5703125" style="32" customWidth="1"/>
    <col min="2" max="2" width="10.140625" style="32" bestFit="1" customWidth="1"/>
    <col min="3" max="3" width="9.28515625" style="32" hidden="1" customWidth="1"/>
    <col min="4" max="4" width="6.140625" style="32" hidden="1" customWidth="1"/>
    <col min="5" max="5" width="10.140625" style="32" bestFit="1" customWidth="1"/>
    <col min="6" max="6" width="9.28515625" style="32" hidden="1" customWidth="1"/>
    <col min="7" max="7" width="6.140625" style="32" hidden="1" customWidth="1"/>
    <col min="8" max="8" width="10.140625" style="32" bestFit="1" customWidth="1"/>
    <col min="9" max="9" width="9.28515625" style="32" hidden="1" customWidth="1"/>
    <col min="10" max="10" width="6.140625" style="32" hidden="1" customWidth="1"/>
    <col min="11" max="11" width="10.140625" style="32" bestFit="1" customWidth="1"/>
    <col min="12" max="12" width="9.28515625" style="32" hidden="1" customWidth="1"/>
    <col min="13" max="13" width="6.140625" style="32" hidden="1" customWidth="1"/>
    <col min="14" max="14" width="10.140625" style="32" bestFit="1" customWidth="1"/>
    <col min="15" max="16384" width="9.140625" style="32"/>
  </cols>
  <sheetData>
    <row r="1" spans="1:14" x14ac:dyDescent="0.25">
      <c r="A1" s="120" t="s">
        <v>85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3" spans="1:14" x14ac:dyDescent="0.25">
      <c r="A3" s="121" t="s">
        <v>86</v>
      </c>
      <c r="B3" s="119" t="s">
        <v>66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121"/>
      <c r="B4" s="119" t="s">
        <v>62</v>
      </c>
      <c r="C4" s="119"/>
      <c r="D4" s="119"/>
      <c r="E4" s="119" t="s">
        <v>63</v>
      </c>
      <c r="F4" s="119"/>
      <c r="G4" s="119"/>
      <c r="H4" s="119" t="s">
        <v>64</v>
      </c>
      <c r="I4" s="119"/>
      <c r="J4" s="119"/>
      <c r="K4" s="119" t="s">
        <v>65</v>
      </c>
      <c r="L4" s="119"/>
      <c r="M4" s="119"/>
      <c r="N4" s="36" t="s">
        <v>87</v>
      </c>
    </row>
    <row r="5" spans="1:14" x14ac:dyDescent="0.25">
      <c r="A5" s="37" t="s">
        <v>88</v>
      </c>
      <c r="B5" s="33">
        <v>65000</v>
      </c>
      <c r="C5" s="33"/>
      <c r="D5" s="38">
        <f t="shared" ref="D5:D10" si="0">C5/B5*100</f>
        <v>0</v>
      </c>
      <c r="E5" s="33">
        <v>70000</v>
      </c>
      <c r="F5" s="33"/>
      <c r="G5" s="38">
        <f t="shared" ref="G5:G10" si="1">F5/E5*100</f>
        <v>0</v>
      </c>
      <c r="H5" s="33">
        <v>56000</v>
      </c>
      <c r="I5" s="33"/>
      <c r="J5" s="38">
        <f t="shared" ref="J5:J10" si="2">I5/H5*100</f>
        <v>0</v>
      </c>
      <c r="K5" s="33">
        <v>70261</v>
      </c>
      <c r="L5" s="33"/>
      <c r="M5" s="38">
        <f t="shared" ref="M5:M10" si="3">L5/K5*100</f>
        <v>0</v>
      </c>
      <c r="N5" s="33">
        <f t="shared" ref="N5:N9" si="4">B5+E5+H5+K5</f>
        <v>261261</v>
      </c>
    </row>
    <row r="6" spans="1:14" x14ac:dyDescent="0.25">
      <c r="A6" s="37" t="s">
        <v>89</v>
      </c>
      <c r="B6" s="33">
        <v>20900</v>
      </c>
      <c r="C6" s="33"/>
      <c r="D6" s="38">
        <f t="shared" si="0"/>
        <v>0</v>
      </c>
      <c r="E6" s="33">
        <v>21300</v>
      </c>
      <c r="F6" s="33"/>
      <c r="G6" s="38">
        <f t="shared" si="1"/>
        <v>0</v>
      </c>
      <c r="H6" s="33">
        <v>12000</v>
      </c>
      <c r="I6" s="33"/>
      <c r="J6" s="38">
        <f t="shared" si="2"/>
        <v>0</v>
      </c>
      <c r="K6" s="33">
        <v>22404</v>
      </c>
      <c r="L6" s="33"/>
      <c r="M6" s="38">
        <f t="shared" si="3"/>
        <v>0</v>
      </c>
      <c r="N6" s="33">
        <f t="shared" si="4"/>
        <v>76604</v>
      </c>
    </row>
    <row r="7" spans="1:14" x14ac:dyDescent="0.25">
      <c r="A7" s="37" t="s">
        <v>90</v>
      </c>
      <c r="B7" s="33">
        <v>82374</v>
      </c>
      <c r="C7" s="33"/>
      <c r="D7" s="38">
        <f t="shared" si="0"/>
        <v>0</v>
      </c>
      <c r="E7" s="33">
        <v>100300</v>
      </c>
      <c r="F7" s="33"/>
      <c r="G7" s="38">
        <f t="shared" si="1"/>
        <v>0</v>
      </c>
      <c r="H7" s="33">
        <v>103300</v>
      </c>
      <c r="I7" s="33"/>
      <c r="J7" s="38">
        <f t="shared" si="2"/>
        <v>0</v>
      </c>
      <c r="K7" s="33">
        <v>109925</v>
      </c>
      <c r="L7" s="33"/>
      <c r="M7" s="38">
        <f t="shared" si="3"/>
        <v>0</v>
      </c>
      <c r="N7" s="33">
        <f t="shared" si="4"/>
        <v>395899</v>
      </c>
    </row>
    <row r="8" spans="1:14" x14ac:dyDescent="0.25">
      <c r="A8" s="37" t="s">
        <v>91</v>
      </c>
      <c r="B8" s="33">
        <v>9400</v>
      </c>
      <c r="C8" s="33"/>
      <c r="D8" s="38">
        <f t="shared" si="0"/>
        <v>0</v>
      </c>
      <c r="E8" s="33">
        <v>11668</v>
      </c>
      <c r="F8" s="33"/>
      <c r="G8" s="38">
        <f t="shared" si="1"/>
        <v>0</v>
      </c>
      <c r="H8" s="33">
        <v>8651</v>
      </c>
      <c r="I8" s="33"/>
      <c r="J8" s="38">
        <f t="shared" si="2"/>
        <v>0</v>
      </c>
      <c r="K8" s="33">
        <v>8651</v>
      </c>
      <c r="L8" s="33"/>
      <c r="M8" s="38">
        <f t="shared" si="3"/>
        <v>0</v>
      </c>
      <c r="N8" s="33">
        <f t="shared" si="4"/>
        <v>38370</v>
      </c>
    </row>
    <row r="9" spans="1:14" x14ac:dyDescent="0.25">
      <c r="A9" s="37" t="s">
        <v>92</v>
      </c>
      <c r="B9" s="33">
        <v>2370</v>
      </c>
      <c r="C9" s="33"/>
      <c r="D9" s="38">
        <f t="shared" si="0"/>
        <v>0</v>
      </c>
      <c r="E9" s="33">
        <v>2650</v>
      </c>
      <c r="F9" s="33"/>
      <c r="G9" s="38">
        <f t="shared" si="1"/>
        <v>0</v>
      </c>
      <c r="H9" s="33">
        <v>1760</v>
      </c>
      <c r="I9" s="33"/>
      <c r="J9" s="38">
        <f t="shared" si="2"/>
        <v>0</v>
      </c>
      <c r="K9" s="33">
        <v>2220</v>
      </c>
      <c r="L9" s="33"/>
      <c r="M9" s="38">
        <f t="shared" si="3"/>
        <v>0</v>
      </c>
      <c r="N9" s="33">
        <f t="shared" si="4"/>
        <v>9000</v>
      </c>
    </row>
    <row r="10" spans="1:14" x14ac:dyDescent="0.25">
      <c r="A10" s="39" t="s">
        <v>93</v>
      </c>
      <c r="B10" s="40">
        <f>SUM(B5:B9)</f>
        <v>180044</v>
      </c>
      <c r="C10" s="40">
        <f>SUM(C5:C9)</f>
        <v>0</v>
      </c>
      <c r="D10" s="41">
        <f t="shared" si="0"/>
        <v>0</v>
      </c>
      <c r="E10" s="40">
        <f>SUM(E5:E9)</f>
        <v>205918</v>
      </c>
      <c r="F10" s="40">
        <f>SUM(F5:F9)</f>
        <v>0</v>
      </c>
      <c r="G10" s="41">
        <f t="shared" si="1"/>
        <v>0</v>
      </c>
      <c r="H10" s="40">
        <f>SUM(H5:H9)</f>
        <v>181711</v>
      </c>
      <c r="I10" s="40">
        <f>SUM(I5:I9)</f>
        <v>0</v>
      </c>
      <c r="J10" s="41">
        <f t="shared" si="2"/>
        <v>0</v>
      </c>
      <c r="K10" s="40">
        <f>SUM(K5:K9)</f>
        <v>213461</v>
      </c>
      <c r="L10" s="40">
        <f>SUM(L5:L9)</f>
        <v>0</v>
      </c>
      <c r="M10" s="41">
        <f t="shared" si="3"/>
        <v>0</v>
      </c>
      <c r="N10" s="40">
        <f>SUM(N5:N9)</f>
        <v>781134</v>
      </c>
    </row>
    <row r="15" spans="1:14" x14ac:dyDescent="0.25">
      <c r="C15" s="34"/>
    </row>
    <row r="18" spans="3:3" x14ac:dyDescent="0.25">
      <c r="C18" s="35"/>
    </row>
  </sheetData>
  <mergeCells count="7">
    <mergeCell ref="K4:M4"/>
    <mergeCell ref="B3:N3"/>
    <mergeCell ref="A1:N1"/>
    <mergeCell ref="A3:A4"/>
    <mergeCell ref="B4:D4"/>
    <mergeCell ref="E4:G4"/>
    <mergeCell ref="H4:J4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Показатели</vt:lpstr>
      <vt:lpstr>Прокси-показатели</vt:lpstr>
      <vt:lpstr>Помесячный план</vt:lpstr>
      <vt:lpstr>Финансирование</vt:lpstr>
      <vt:lpstr>Разбивка 2025</vt:lpstr>
      <vt:lpstr>'Помесячный план'!sub_1300</vt:lpstr>
      <vt:lpstr>Показатели!Область_печати</vt:lpstr>
      <vt:lpstr>'Прокси-показатели'!Область_печати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2025-07-14T10:04:38Z</dcterms:modified>
</cp:coreProperties>
</file>